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-405" yWindow="-90" windowWidth="15300" windowHeight="8700" firstSheet="6" activeTab="6"/>
  </bookViews>
  <sheets>
    <sheet name="2013" sheetId="1" state="hidden" r:id="rId1"/>
    <sheet name="staro" sheetId="9" state="hidden" r:id="rId2"/>
    <sheet name="Nosioc za VŽŽ" sheetId="6" state="hidden" r:id="rId3"/>
    <sheet name="Status projekta" sheetId="2" state="hidden" r:id="rId4"/>
    <sheet name="Ciljevi projekta ostvareni" sheetId="3" state="hidden" r:id="rId5"/>
    <sheet name="MDB-izvještajna razdoblja" sheetId="10" state="hidden" r:id="rId6"/>
    <sheet name="List1" sheetId="11" r:id="rId7"/>
  </sheets>
  <definedNames>
    <definedName name="_xlnm._FilterDatabase" localSheetId="0" hidden="1">'2013'!$A$9:$Y$78</definedName>
    <definedName name="_xlnm._FilterDatabase" localSheetId="1" hidden="1">staro!$A$9:$AA$78</definedName>
    <definedName name="_xlnm.Print_Area" localSheetId="0">'2013'!$A$1:$Y$85</definedName>
    <definedName name="_xlnm.Print_Area" localSheetId="1">staro!$A$1:$AA$85</definedName>
  </definedNames>
  <calcPr calcId="145621"/>
</workbook>
</file>

<file path=xl/calcChain.xml><?xml version="1.0" encoding="utf-8"?>
<calcChain xmlns="http://schemas.openxmlformats.org/spreadsheetml/2006/main">
  <c r="C20" i="11"/>
  <c r="C22" l="1"/>
  <c r="C8" i="10" l="1"/>
  <c r="D3"/>
  <c r="E3"/>
  <c r="E8" s="1"/>
  <c r="D4"/>
  <c r="E4"/>
  <c r="D5"/>
  <c r="E5"/>
  <c r="D6"/>
  <c r="E6"/>
  <c r="D7"/>
  <c r="E7"/>
  <c r="D8" l="1"/>
  <c r="R26" i="1" l="1"/>
  <c r="L10" i="9" l="1"/>
  <c r="M10" l="1"/>
  <c r="Q74"/>
  <c r="Q70"/>
  <c r="Q66"/>
  <c r="Q62"/>
  <c r="Q58"/>
  <c r="Q54"/>
  <c r="Q50"/>
  <c r="Q46"/>
  <c r="Q42"/>
  <c r="Q38"/>
  <c r="Q34"/>
  <c r="Q30"/>
  <c r="Q26"/>
  <c r="Q22"/>
  <c r="Q18"/>
  <c r="Q14"/>
  <c r="Q10"/>
  <c r="P74"/>
  <c r="P66"/>
  <c r="P62"/>
  <c r="P58"/>
  <c r="P54"/>
  <c r="P50"/>
  <c r="P46"/>
  <c r="P42"/>
  <c r="P34"/>
  <c r="P30"/>
  <c r="P26"/>
  <c r="P22"/>
  <c r="P14"/>
  <c r="P10"/>
  <c r="L70" i="1"/>
  <c r="L18" i="9"/>
  <c r="L80" s="1"/>
  <c r="L14"/>
  <c r="M14" s="1"/>
  <c r="O78"/>
  <c r="C78"/>
  <c r="L74"/>
  <c r="L82" s="1"/>
  <c r="V70"/>
  <c r="L70"/>
  <c r="L66"/>
  <c r="M66" s="1"/>
  <c r="L62"/>
  <c r="M62" s="1"/>
  <c r="L58"/>
  <c r="M58" s="1"/>
  <c r="L54"/>
  <c r="M54" s="1"/>
  <c r="L50"/>
  <c r="M50" s="1"/>
  <c r="L46"/>
  <c r="M46" s="1"/>
  <c r="L42"/>
  <c r="M42" s="1"/>
  <c r="T38"/>
  <c r="L38"/>
  <c r="L81" s="1"/>
  <c r="T34"/>
  <c r="L34"/>
  <c r="M34" s="1"/>
  <c r="S30"/>
  <c r="R30"/>
  <c r="L30"/>
  <c r="M30" s="1"/>
  <c r="T26"/>
  <c r="L26"/>
  <c r="M26" s="1"/>
  <c r="L22"/>
  <c r="M22" s="1"/>
  <c r="V18"/>
  <c r="T18"/>
  <c r="R4" s="1"/>
  <c r="P18" s="1"/>
  <c r="V14"/>
  <c r="R14"/>
  <c r="V10"/>
  <c r="W78" s="1"/>
  <c r="T10"/>
  <c r="U78" s="1"/>
  <c r="R10"/>
  <c r="M74" l="1"/>
  <c r="M18"/>
  <c r="S78"/>
  <c r="T78"/>
  <c r="P78"/>
  <c r="V78"/>
  <c r="R78"/>
  <c r="L78"/>
  <c r="L83"/>
  <c r="M78" l="1"/>
  <c r="R83"/>
  <c r="S89" i="1" l="1"/>
  <c r="T89" s="1"/>
  <c r="U89" s="1"/>
  <c r="P30" l="1"/>
  <c r="Q30"/>
  <c r="P14" l="1"/>
  <c r="P10" l="1"/>
  <c r="U78" l="1"/>
  <c r="S78"/>
  <c r="Q78"/>
  <c r="P78"/>
  <c r="K78"/>
  <c r="C78"/>
  <c r="N14" l="1"/>
  <c r="N18" l="1"/>
  <c r="R38" l="1"/>
  <c r="R34"/>
  <c r="R10"/>
  <c r="T18"/>
  <c r="T14"/>
  <c r="T10"/>
  <c r="T70"/>
  <c r="R18"/>
  <c r="P4" s="1"/>
  <c r="R78" l="1"/>
  <c r="T78"/>
  <c r="L22"/>
  <c r="O66" l="1"/>
  <c r="L66"/>
  <c r="O62"/>
  <c r="L62"/>
  <c r="O58"/>
  <c r="L58"/>
  <c r="O54"/>
  <c r="L54"/>
  <c r="O50"/>
  <c r="L50"/>
  <c r="O42"/>
  <c r="L42"/>
  <c r="O30"/>
  <c r="O26"/>
  <c r="L26"/>
  <c r="L30" l="1"/>
  <c r="L78" s="1"/>
  <c r="O22"/>
  <c r="O78" s="1"/>
</calcChain>
</file>

<file path=xl/comments1.xml><?xml version="1.0" encoding="utf-8"?>
<comments xmlns="http://schemas.openxmlformats.org/spreadsheetml/2006/main">
  <authors>
    <author>Pc</author>
    <author>Tina Prašnički</author>
    <author>Brankica Škrnjug</author>
  </authors>
  <commentList>
    <comment ref="H10" authorId="0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razdjela iz Proračuna Županije</t>
        </r>
      </text>
    </comment>
    <comment ref="P10" authorId="1">
      <text>
        <r>
          <rPr>
            <b/>
            <sz val="9"/>
            <color indexed="81"/>
            <rFont val="Tahoma"/>
            <family val="2"/>
            <charset val="238"/>
          </rPr>
          <t>Tp:</t>
        </r>
        <r>
          <rPr>
            <sz val="9"/>
            <color indexed="81"/>
            <rFont val="Tahoma"/>
            <family val="2"/>
            <charset val="238"/>
          </rPr>
          <t xml:space="preserve">
1. IZVJ.RAZD. - 6.725,41€
2. IZVJ.RAZD. - 7.975,67€</t>
        </r>
      </text>
    </comment>
    <comment ref="R10" authorId="2">
      <text>
        <r>
          <rPr>
            <b/>
            <sz val="9"/>
            <color indexed="81"/>
            <rFont val="Tahoma"/>
            <family val="2"/>
            <charset val="238"/>
          </rPr>
          <t>TP:</t>
        </r>
        <r>
          <rPr>
            <sz val="9"/>
            <color indexed="81"/>
            <rFont val="Tahoma"/>
            <family val="2"/>
            <charset val="238"/>
          </rPr>
          <t xml:space="preserve">
50.444,44 U 2012. (P0065)
59.223,69 U 2013. (P0057)</t>
        </r>
      </text>
    </comment>
    <comment ref="T10" authorId="2">
      <text>
        <r>
          <rPr>
            <sz val="9"/>
            <color indexed="81"/>
            <rFont val="Tahoma"/>
            <family val="2"/>
            <charset val="238"/>
          </rPr>
          <t>TP:
102.523,46 U 2011.g. (R0134)
181.848,43 U 2012.g 
86.723,60 U 2013.</t>
        </r>
      </text>
    </comment>
    <comment ref="H11" authorId="0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projekta iz Proračuna Županije</t>
        </r>
      </text>
    </comment>
    <comment ref="H13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Tina Prašnički:
</t>
        </r>
        <r>
          <rPr>
            <sz val="8"/>
            <color indexed="81"/>
            <rFont val="Tahoma"/>
            <family val="2"/>
            <charset val="238"/>
          </rPr>
          <t>Evidencijski broj ugovora iz Registra ugovora Županije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14" authorId="0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razdjela iz Proračuna Županije</t>
        </r>
      </text>
    </comment>
    <comment ref="P14" authorId="1">
      <text>
        <r>
          <rPr>
            <b/>
            <sz val="9"/>
            <color indexed="81"/>
            <rFont val="Tahoma"/>
            <family val="2"/>
            <charset val="238"/>
          </rPr>
          <t>Tp:</t>
        </r>
        <r>
          <rPr>
            <sz val="9"/>
            <color indexed="81"/>
            <rFont val="Tahoma"/>
            <family val="2"/>
            <charset val="238"/>
          </rPr>
          <t xml:space="preserve">
1. IZVJ.RAZD. - 7.542,83€
2. IZVJ.RAZD. - 10.506,30€</t>
        </r>
      </text>
    </comment>
    <comment ref="R14" authorId="2">
      <text>
        <r>
          <rPr>
            <b/>
            <sz val="9"/>
            <color indexed="81"/>
            <rFont val="Tahoma"/>
            <family val="2"/>
            <charset val="238"/>
          </rPr>
          <t>TPg:</t>
        </r>
        <r>
          <rPr>
            <sz val="9"/>
            <color indexed="81"/>
            <rFont val="Tahoma"/>
            <family val="2"/>
            <charset val="238"/>
          </rPr>
          <t xml:space="preserve">
134.497,71 U 2013.</t>
        </r>
      </text>
    </comment>
    <comment ref="T14" authorId="2">
      <text>
        <r>
          <rPr>
            <b/>
            <sz val="9"/>
            <color indexed="81"/>
            <rFont val="Tahoma"/>
            <family val="2"/>
            <charset val="238"/>
          </rPr>
          <t xml:space="preserve">TP:
</t>
        </r>
        <r>
          <rPr>
            <sz val="9"/>
            <color indexed="81"/>
            <rFont val="Tahoma"/>
            <family val="2"/>
            <charset val="238"/>
          </rPr>
          <t>80.113,22 U 2011.
207.533,34 U 2012
98.122,73 U 2013.</t>
        </r>
      </text>
    </comment>
    <comment ref="H15" authorId="0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projekta iz Proračuna Županije</t>
        </r>
      </text>
    </comment>
    <comment ref="H17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Tina Prašnički:
</t>
        </r>
        <r>
          <rPr>
            <sz val="8"/>
            <color indexed="81"/>
            <rFont val="Tahoma"/>
            <family val="2"/>
            <charset val="238"/>
          </rPr>
          <t>Evidencijski broj ugovora iz Registra ugovora Županije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18" authorId="0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razdjela iz Proračuna Županije</t>
        </r>
      </text>
    </comment>
    <comment ref="R18" authorId="2">
      <text>
        <r>
          <rPr>
            <b/>
            <sz val="9"/>
            <color indexed="81"/>
            <rFont val="Tahoma"/>
            <family val="2"/>
            <charset val="238"/>
          </rPr>
          <t>TP:</t>
        </r>
        <r>
          <rPr>
            <sz val="9"/>
            <color indexed="81"/>
            <rFont val="Tahoma"/>
            <family val="2"/>
            <charset val="238"/>
          </rPr>
          <t xml:space="preserve">
176.292,00 U 2012. (P0065)</t>
        </r>
      </text>
    </comment>
    <comment ref="T18" authorId="2">
      <text>
        <r>
          <rPr>
            <b/>
            <sz val="9"/>
            <color indexed="81"/>
            <rFont val="Tahoma"/>
            <family val="2"/>
            <charset val="238"/>
          </rPr>
          <t xml:space="preserve">TP:
</t>
        </r>
        <r>
          <rPr>
            <sz val="9"/>
            <color indexed="81"/>
            <rFont val="Tahoma"/>
            <family val="2"/>
            <charset val="238"/>
          </rPr>
          <t>157.333,83 U 2012.
93.769,18 U 2013.</t>
        </r>
      </text>
    </comment>
    <comment ref="H19" authorId="0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projekta iz Proračuna Županije</t>
        </r>
      </text>
    </comment>
    <comment ref="H21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Tina Prašnički:
</t>
        </r>
        <r>
          <rPr>
            <sz val="8"/>
            <color indexed="81"/>
            <rFont val="Tahoma"/>
            <family val="2"/>
            <charset val="238"/>
          </rPr>
          <t>Evidencijski broj ugovora iz Registra ugovora Županije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22" authorId="0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razdjela iz Proračuna Županije</t>
        </r>
      </text>
    </comment>
    <comment ref="T22" authorId="2">
      <text>
        <r>
          <rPr>
            <b/>
            <sz val="9"/>
            <color indexed="81"/>
            <rFont val="Tahoma"/>
            <family val="2"/>
            <charset val="238"/>
          </rPr>
          <t>TP:</t>
        </r>
        <r>
          <rPr>
            <sz val="9"/>
            <color indexed="81"/>
            <rFont val="Tahoma"/>
            <family val="2"/>
            <charset val="238"/>
          </rPr>
          <t xml:space="preserve">
88.617,14 U 2013</t>
        </r>
      </text>
    </comment>
    <comment ref="H23" authorId="0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projekta iz Proračuna Županije</t>
        </r>
      </text>
    </comment>
    <comment ref="H25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Tina Prašnički:
</t>
        </r>
        <r>
          <rPr>
            <sz val="8"/>
            <color indexed="81"/>
            <rFont val="Tahoma"/>
            <family val="2"/>
            <charset val="238"/>
          </rPr>
          <t>Evidencijski broj ugovora iz Registra ugovora Županije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26" authorId="0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razdjela iz Proračuna Županije</t>
        </r>
      </text>
    </comment>
    <comment ref="R26" authorId="2">
      <text>
        <r>
          <rPr>
            <b/>
            <sz val="9"/>
            <color indexed="81"/>
            <rFont val="Tahoma"/>
            <family val="2"/>
            <charset val="238"/>
          </rPr>
          <t>TP:</t>
        </r>
        <r>
          <rPr>
            <sz val="9"/>
            <color indexed="81"/>
            <rFont val="Tahoma"/>
            <family val="2"/>
            <charset val="238"/>
          </rPr>
          <t xml:space="preserve">
33.858,76 U 2013
od toga 
1.404,86 kn povrat
32.453,90kn kompenzacija</t>
        </r>
      </text>
    </comment>
    <comment ref="T26" authorId="2">
      <text>
        <r>
          <rPr>
            <b/>
            <sz val="9"/>
            <color indexed="81"/>
            <rFont val="Tahoma"/>
            <family val="2"/>
            <charset val="238"/>
          </rPr>
          <t>TP:</t>
        </r>
        <r>
          <rPr>
            <sz val="9"/>
            <color indexed="81"/>
            <rFont val="Tahoma"/>
            <family val="2"/>
            <charset val="238"/>
          </rPr>
          <t xml:space="preserve">
103.969,84 U 2013.</t>
        </r>
      </text>
    </comment>
    <comment ref="H27" authorId="0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projekta iz Proračuna Županije</t>
        </r>
      </text>
    </comment>
    <comment ref="H29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Tina Prašnički:
</t>
        </r>
        <r>
          <rPr>
            <sz val="8"/>
            <color indexed="81"/>
            <rFont val="Tahoma"/>
            <family val="2"/>
            <charset val="238"/>
          </rPr>
          <t>Evidencijski broj ugovora iz Registra ugovora Županije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30" authorId="0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razdjela iz Proračuna Županije</t>
        </r>
      </text>
    </comment>
    <comment ref="T30" authorId="2">
      <text>
        <r>
          <rPr>
            <b/>
            <sz val="9"/>
            <color indexed="81"/>
            <rFont val="Tahoma"/>
            <family val="2"/>
            <charset val="238"/>
          </rPr>
          <t>TP:</t>
        </r>
        <r>
          <rPr>
            <sz val="9"/>
            <color indexed="81"/>
            <rFont val="Tahoma"/>
            <family val="2"/>
            <charset val="238"/>
          </rPr>
          <t xml:space="preserve">
102.622,69 U 2013</t>
        </r>
      </text>
    </comment>
    <comment ref="H31" authorId="0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projekta iz Proračuna Županije</t>
        </r>
      </text>
    </comment>
    <comment ref="H33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Tina Prašnički:
</t>
        </r>
        <r>
          <rPr>
            <sz val="8"/>
            <color indexed="81"/>
            <rFont val="Tahoma"/>
            <family val="2"/>
            <charset val="238"/>
          </rPr>
          <t>Evidencijski broj ugovora iz Registra ugovora Županije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34" authorId="0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razdjela iz Proračuna Županije</t>
        </r>
      </text>
    </comment>
    <comment ref="P34" authorId="2">
      <text>
        <r>
          <rPr>
            <b/>
            <sz val="9"/>
            <color indexed="81"/>
            <rFont val="Tahoma"/>
            <family val="2"/>
            <charset val="238"/>
          </rPr>
          <t>TP:
iznos temeljem Ugovora broj 2013-1-HR1-LEO02-03087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34" authorId="2">
      <text>
        <r>
          <rPr>
            <b/>
            <sz val="9"/>
            <color indexed="81"/>
            <rFont val="Tahoma"/>
            <family val="2"/>
            <charset val="238"/>
          </rPr>
          <t>TP:</t>
        </r>
        <r>
          <rPr>
            <sz val="9"/>
            <color indexed="81"/>
            <rFont val="Tahoma"/>
            <family val="2"/>
            <charset val="238"/>
          </rPr>
          <t xml:space="preserve">
191.489,28 U 2013.</t>
        </r>
      </text>
    </comment>
    <comment ref="T34" authorId="2">
      <text>
        <r>
          <rPr>
            <b/>
            <sz val="9"/>
            <color indexed="81"/>
            <rFont val="Tahoma"/>
            <family val="2"/>
            <charset val="238"/>
          </rPr>
          <t>TP:</t>
        </r>
        <r>
          <rPr>
            <sz val="9"/>
            <color indexed="81"/>
            <rFont val="Tahoma"/>
            <family val="2"/>
            <charset val="238"/>
          </rPr>
          <t xml:space="preserve">
205.030,98 U 2013.</t>
        </r>
      </text>
    </comment>
    <comment ref="H35" authorId="0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projekta iz Proračuna Županije</t>
        </r>
      </text>
    </comment>
    <comment ref="H37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Tina Prašnički:
</t>
        </r>
        <r>
          <rPr>
            <sz val="8"/>
            <color indexed="81"/>
            <rFont val="Tahoma"/>
            <family val="2"/>
            <charset val="238"/>
          </rPr>
          <t>Evidencijski broj ugovora iz Registra ugovora Županije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38" authorId="0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razdjela iz Proračuna Županije</t>
        </r>
      </text>
    </comment>
    <comment ref="P38" authorId="2">
      <text>
        <r>
          <rPr>
            <sz val="9"/>
            <color indexed="81"/>
            <rFont val="Tahoma"/>
            <family val="2"/>
            <charset val="238"/>
          </rPr>
          <t xml:space="preserve">TP:
Iznos temeljem Zaključka o provedbi projekta
</t>
        </r>
      </text>
    </comment>
    <comment ref="R38" authorId="2">
      <text>
        <r>
          <rPr>
            <b/>
            <sz val="9"/>
            <color indexed="81"/>
            <rFont val="Tahoma"/>
            <family val="2"/>
            <charset val="238"/>
          </rPr>
          <t>TP:</t>
        </r>
        <r>
          <rPr>
            <sz val="9"/>
            <color indexed="81"/>
            <rFont val="Tahoma"/>
            <family val="2"/>
            <charset val="238"/>
          </rPr>
          <t xml:space="preserve">
131.014,24 U 2013.</t>
        </r>
      </text>
    </comment>
    <comment ref="T38" authorId="2">
      <text>
        <r>
          <rPr>
            <b/>
            <sz val="9"/>
            <color indexed="81"/>
            <rFont val="Tahoma"/>
            <family val="2"/>
            <charset val="238"/>
          </rPr>
          <t>TP:</t>
        </r>
        <r>
          <rPr>
            <sz val="9"/>
            <color indexed="81"/>
            <rFont val="Tahoma"/>
            <family val="2"/>
            <charset val="238"/>
          </rPr>
          <t xml:space="preserve">
10.223,11 U 2013</t>
        </r>
      </text>
    </comment>
    <comment ref="H39" authorId="0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projekta iz Proračuna Županije</t>
        </r>
      </text>
    </comment>
    <comment ref="H41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Tina Prašnički:
</t>
        </r>
        <r>
          <rPr>
            <sz val="8"/>
            <color indexed="81"/>
            <rFont val="Tahoma"/>
            <family val="2"/>
            <charset val="238"/>
          </rPr>
          <t>Evidencijski broj ugovora iz Registra ugovora Županije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42" authorId="0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razdjela iz Proračuna Županije</t>
        </r>
      </text>
    </comment>
    <comment ref="P42" authorId="2">
      <text>
        <r>
          <rPr>
            <sz val="9"/>
            <color indexed="81"/>
            <rFont val="Tahoma"/>
            <family val="2"/>
            <charset val="238"/>
          </rPr>
          <t>TP:
Registrator - EU-projekti
nema iznosa</t>
        </r>
      </text>
    </comment>
    <comment ref="T42" authorId="2">
      <text>
        <r>
          <rPr>
            <b/>
            <sz val="9"/>
            <color indexed="81"/>
            <rFont val="Tahoma"/>
            <family val="2"/>
            <charset val="238"/>
          </rPr>
          <t>TP:</t>
        </r>
        <r>
          <rPr>
            <sz val="9"/>
            <color indexed="81"/>
            <rFont val="Tahoma"/>
            <family val="2"/>
            <charset val="238"/>
          </rPr>
          <t xml:space="preserve">
14.214,23 U 2013</t>
        </r>
      </text>
    </comment>
    <comment ref="H43" authorId="0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projekta iz Proračuna Županije</t>
        </r>
      </text>
    </comment>
    <comment ref="H45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Tina Prašnički:
</t>
        </r>
        <r>
          <rPr>
            <sz val="8"/>
            <color indexed="81"/>
            <rFont val="Tahoma"/>
            <family val="2"/>
            <charset val="238"/>
          </rPr>
          <t>Evidencijski broj ugovora iz Registra ugovora Županije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46" authorId="0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razdjela iz Proračuna Županije</t>
        </r>
      </text>
    </comment>
    <comment ref="P46" authorId="2">
      <text>
        <r>
          <rPr>
            <sz val="9"/>
            <color indexed="81"/>
            <rFont val="Tahoma"/>
            <family val="2"/>
            <charset val="238"/>
          </rPr>
          <t>TP:
Registrator - EU-projekti
nema izračuna</t>
        </r>
      </text>
    </comment>
    <comment ref="H47" authorId="0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projekta iz Proračuna Županije</t>
        </r>
      </text>
    </comment>
    <comment ref="H49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Tina Prašnički:
</t>
        </r>
        <r>
          <rPr>
            <sz val="8"/>
            <color indexed="81"/>
            <rFont val="Tahoma"/>
            <family val="2"/>
            <charset val="238"/>
          </rPr>
          <t>Evidencijski broj ugovora iz Registra ugovora Županije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50" authorId="2">
      <text>
        <r>
          <rPr>
            <b/>
            <sz val="9"/>
            <color indexed="81"/>
            <rFont val="Tahoma"/>
            <family val="2"/>
            <charset val="238"/>
          </rPr>
          <t>KB:</t>
        </r>
        <r>
          <rPr>
            <sz val="9"/>
            <color indexed="81"/>
            <rFont val="Tahoma"/>
            <family val="2"/>
            <charset val="238"/>
          </rPr>
          <t xml:space="preserve">
DUR ima kopiju Ugovora o provedbi projekta između Azre i projektnih partnera</t>
        </r>
      </text>
    </comment>
    <comment ref="H50" authorId="0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razdjela iz Proračuna Županije</t>
        </r>
      </text>
    </comment>
    <comment ref="H51" authorId="0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projekta iz Proračuna Županije</t>
        </r>
      </text>
    </comment>
    <comment ref="H53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Tina Prašnički:
</t>
        </r>
        <r>
          <rPr>
            <sz val="8"/>
            <color indexed="81"/>
            <rFont val="Tahoma"/>
            <family val="2"/>
            <charset val="238"/>
          </rPr>
          <t>Evidencijski broj ugovora iz Registra ugovora Županije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54" authorId="2">
      <text>
        <r>
          <rPr>
            <b/>
            <sz val="9"/>
            <color indexed="81"/>
            <rFont val="Tahoma"/>
            <family val="2"/>
            <charset val="238"/>
          </rPr>
          <t>KB:</t>
        </r>
        <r>
          <rPr>
            <sz val="9"/>
            <color indexed="81"/>
            <rFont val="Tahoma"/>
            <family val="2"/>
            <charset val="238"/>
          </rPr>
          <t xml:space="preserve">
DUR ima kopiju Ugovora o provedbi projekta između Azre i projektnih partnera</t>
        </r>
      </text>
    </comment>
    <comment ref="H54" authorId="0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razdjela iz Proračuna Županije</t>
        </r>
      </text>
    </comment>
    <comment ref="H55" authorId="0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projekta iz Proračuna Županije</t>
        </r>
      </text>
    </comment>
    <comment ref="H57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Tina Prašnički:
</t>
        </r>
        <r>
          <rPr>
            <sz val="8"/>
            <color indexed="81"/>
            <rFont val="Tahoma"/>
            <family val="2"/>
            <charset val="238"/>
          </rPr>
          <t>Evidencijski broj ugovora iz Registra ugovora Županije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58" authorId="2">
      <text>
        <r>
          <rPr>
            <b/>
            <sz val="9"/>
            <color indexed="81"/>
            <rFont val="Tahoma"/>
            <family val="2"/>
            <charset val="238"/>
          </rPr>
          <t>KB:</t>
        </r>
        <r>
          <rPr>
            <sz val="9"/>
            <color indexed="81"/>
            <rFont val="Tahoma"/>
            <family val="2"/>
            <charset val="238"/>
          </rPr>
          <t xml:space="preserve">
DUR ima kopiju Ugovora o provedbi projekta između Azre i projektnih partnera</t>
        </r>
      </text>
    </comment>
    <comment ref="H58" authorId="0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razdjela iz Proračuna Županije</t>
        </r>
      </text>
    </comment>
    <comment ref="H59" authorId="0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projekta iz Proračuna Županije</t>
        </r>
      </text>
    </comment>
    <comment ref="H61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Tina Prašnički:
</t>
        </r>
        <r>
          <rPr>
            <sz val="8"/>
            <color indexed="81"/>
            <rFont val="Tahoma"/>
            <family val="2"/>
            <charset val="238"/>
          </rPr>
          <t>Evidencijski broj ugovora iz Registra ugovora Županije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62" authorId="2">
      <text>
        <r>
          <rPr>
            <b/>
            <sz val="9"/>
            <color indexed="81"/>
            <rFont val="Tahoma"/>
            <family val="2"/>
            <charset val="238"/>
          </rPr>
          <t>KB:</t>
        </r>
        <r>
          <rPr>
            <sz val="9"/>
            <color indexed="81"/>
            <rFont val="Tahoma"/>
            <family val="2"/>
            <charset val="238"/>
          </rPr>
          <t xml:space="preserve">
DUR ima kopiju Ugovora o provedbi projekta između Azre i projektnih partnera</t>
        </r>
      </text>
    </comment>
    <comment ref="H62" authorId="0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razdjela iz Proračuna Županije</t>
        </r>
      </text>
    </comment>
    <comment ref="H63" authorId="0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projekta iz Proračuna Županije</t>
        </r>
      </text>
    </comment>
    <comment ref="H65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Tina Prašnički:
</t>
        </r>
        <r>
          <rPr>
            <sz val="8"/>
            <color indexed="81"/>
            <rFont val="Tahoma"/>
            <family val="2"/>
            <charset val="238"/>
          </rPr>
          <t>Evidencijski broj ugovora iz Registra ugovora Županije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66" authorId="2">
      <text>
        <r>
          <rPr>
            <b/>
            <sz val="9"/>
            <color indexed="81"/>
            <rFont val="Tahoma"/>
            <family val="2"/>
            <charset val="238"/>
          </rPr>
          <t>KB:</t>
        </r>
        <r>
          <rPr>
            <sz val="9"/>
            <color indexed="81"/>
            <rFont val="Tahoma"/>
            <family val="2"/>
            <charset val="238"/>
          </rPr>
          <t xml:space="preserve">
DUR ima kopiju Ugovora o provedbi projekta između Azre i projektnih partnera</t>
        </r>
      </text>
    </comment>
    <comment ref="H66" authorId="0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razdjela iz Proračuna Županije</t>
        </r>
      </text>
    </comment>
    <comment ref="H67" authorId="0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projekta iz Proračuna Županije</t>
        </r>
      </text>
    </comment>
    <comment ref="H69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Tina Prašnički:
</t>
        </r>
        <r>
          <rPr>
            <sz val="8"/>
            <color indexed="81"/>
            <rFont val="Tahoma"/>
            <family val="2"/>
            <charset val="238"/>
          </rPr>
          <t>Evidencijski broj ugovora iz Registra ugovora Županije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70" authorId="2">
      <text>
        <r>
          <rPr>
            <b/>
            <sz val="9"/>
            <color indexed="81"/>
            <rFont val="Tahoma"/>
            <family val="2"/>
            <charset val="238"/>
          </rPr>
          <t>KB:</t>
        </r>
        <r>
          <rPr>
            <sz val="9"/>
            <color indexed="81"/>
            <rFont val="Tahoma"/>
            <family val="2"/>
            <charset val="238"/>
          </rPr>
          <t xml:space="preserve">
DUR ima kopiju Ugovora o provedbi projekta između Azre i projektnih partnera</t>
        </r>
      </text>
    </comment>
    <comment ref="H70" authorId="0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razdjela iz Proračuna Županije</t>
        </r>
      </text>
    </comment>
    <comment ref="R70" authorId="2">
      <text>
        <r>
          <rPr>
            <b/>
            <sz val="9"/>
            <color indexed="81"/>
            <rFont val="Tahoma"/>
            <family val="2"/>
            <charset val="238"/>
          </rPr>
          <t>TP:</t>
        </r>
        <r>
          <rPr>
            <sz val="9"/>
            <color indexed="81"/>
            <rFont val="Tahoma"/>
            <family val="2"/>
            <charset val="238"/>
          </rPr>
          <t xml:space="preserve">
89.337,06 U 2013.</t>
        </r>
      </text>
    </comment>
    <comment ref="S70" authorId="2">
      <text>
        <r>
          <rPr>
            <b/>
            <sz val="9"/>
            <color indexed="81"/>
            <rFont val="Tahoma"/>
            <family val="2"/>
            <charset val="238"/>
          </rPr>
          <t>TP:</t>
        </r>
        <r>
          <rPr>
            <sz val="9"/>
            <color indexed="81"/>
            <rFont val="Tahoma"/>
            <family val="2"/>
            <charset val="238"/>
          </rPr>
          <t xml:space="preserve">
89.337,06 U 2013.</t>
        </r>
      </text>
    </comment>
    <comment ref="T70" authorId="2">
      <text>
        <r>
          <rPr>
            <b/>
            <sz val="9"/>
            <color indexed="81"/>
            <rFont val="Tahoma"/>
            <family val="2"/>
            <charset val="238"/>
          </rPr>
          <t>TP:</t>
        </r>
        <r>
          <rPr>
            <sz val="9"/>
            <color indexed="81"/>
            <rFont val="Tahoma"/>
            <family val="2"/>
            <charset val="238"/>
          </rPr>
          <t xml:space="preserve">
184.480,70 U 2011.
202.967,69 U 2012.</t>
        </r>
      </text>
    </comment>
    <comment ref="H71" authorId="0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projekta iz Proračuna Županije</t>
        </r>
      </text>
    </comment>
    <comment ref="H73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Tina Prašnički:
</t>
        </r>
        <r>
          <rPr>
            <sz val="8"/>
            <color indexed="81"/>
            <rFont val="Tahoma"/>
            <family val="2"/>
            <charset val="238"/>
          </rPr>
          <t>Evidencijski broj ugovora iz Registra ugovora Županije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Brankica Škrnjug</author>
    <author>Pc</author>
    <author>Tina Prašnički</author>
  </authors>
  <commentList>
    <comment ref="Q5" authorId="0">
      <text>
        <r>
          <rPr>
            <b/>
            <sz val="9"/>
            <color indexed="81"/>
            <rFont val="Tahoma"/>
            <family val="2"/>
            <charset val="238"/>
          </rPr>
          <t>Brankica Škrnjug:</t>
        </r>
        <r>
          <rPr>
            <sz val="9"/>
            <color indexed="81"/>
            <rFont val="Tahoma"/>
            <family val="2"/>
            <charset val="238"/>
          </rPr>
          <t xml:space="preserve">
staro - za reviziju 2013.
</t>
        </r>
      </text>
    </comment>
    <comment ref="O7" authorId="0">
      <text>
        <r>
          <rPr>
            <b/>
            <sz val="9"/>
            <color indexed="81"/>
            <rFont val="Tahoma"/>
            <family val="2"/>
            <charset val="238"/>
          </rPr>
          <t>Brankica Škrnjug:</t>
        </r>
        <r>
          <rPr>
            <sz val="9"/>
            <color indexed="81"/>
            <rFont val="Tahoma"/>
            <family val="2"/>
            <charset val="238"/>
          </rPr>
          <t xml:space="preserve">
UGOVORENI IZNOS SREDSTAVA - na teret Proračuna Varaždinske županije</t>
        </r>
      </text>
    </comment>
    <comment ref="H10" authorId="1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razdjela iz Proračuna Županije</t>
        </r>
      </text>
    </comment>
    <comment ref="R10" authorId="2">
      <text>
        <r>
          <rPr>
            <b/>
            <sz val="9"/>
            <color indexed="81"/>
            <rFont val="Tahoma"/>
            <family val="2"/>
            <charset val="238"/>
          </rPr>
          <t>Tp:</t>
        </r>
        <r>
          <rPr>
            <sz val="9"/>
            <color indexed="81"/>
            <rFont val="Tahoma"/>
            <family val="2"/>
            <charset val="238"/>
          </rPr>
          <t xml:space="preserve">
1. IZVJ.RAZD. - 6.725,41€
2. IZVJ.RAZD. - 7.975,67€</t>
        </r>
      </text>
    </comment>
    <comment ref="T10" authorId="0">
      <text>
        <r>
          <rPr>
            <b/>
            <sz val="9"/>
            <color indexed="81"/>
            <rFont val="Tahoma"/>
            <family val="2"/>
            <charset val="238"/>
          </rPr>
          <t>TP:</t>
        </r>
        <r>
          <rPr>
            <sz val="9"/>
            <color indexed="81"/>
            <rFont val="Tahoma"/>
            <family val="2"/>
            <charset val="238"/>
          </rPr>
          <t xml:space="preserve">
50.444,44 U 2012. (P0065)
59.223,69 U 2013. (P0057)</t>
        </r>
      </text>
    </comment>
    <comment ref="V10" authorId="0">
      <text>
        <r>
          <rPr>
            <sz val="9"/>
            <color indexed="81"/>
            <rFont val="Tahoma"/>
            <family val="2"/>
            <charset val="238"/>
          </rPr>
          <t>TP:
102.523,46 U 2011.g. (R0134)
181.848,43 U 2012.g 
86.723,60 U 2013.</t>
        </r>
      </text>
    </comment>
    <comment ref="H11" authorId="1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projekta iz Proračuna Županije</t>
        </r>
      </text>
    </comment>
    <comment ref="H13" authorId="1">
      <text>
        <r>
          <rPr>
            <b/>
            <sz val="8"/>
            <color indexed="81"/>
            <rFont val="Tahoma"/>
            <family val="2"/>
            <charset val="238"/>
          </rPr>
          <t xml:space="preserve">Tina Prašnički:
</t>
        </r>
        <r>
          <rPr>
            <sz val="8"/>
            <color indexed="81"/>
            <rFont val="Tahoma"/>
            <family val="2"/>
            <charset val="238"/>
          </rPr>
          <t>Evidencijski broj ugovora iz Registra ugovora Županije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14" authorId="1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razdjela iz Proračuna Županije</t>
        </r>
      </text>
    </comment>
    <comment ref="R14" authorId="2">
      <text>
        <r>
          <rPr>
            <b/>
            <sz val="9"/>
            <color indexed="81"/>
            <rFont val="Tahoma"/>
            <family val="2"/>
            <charset val="238"/>
          </rPr>
          <t>Tp:</t>
        </r>
        <r>
          <rPr>
            <sz val="9"/>
            <color indexed="81"/>
            <rFont val="Tahoma"/>
            <family val="2"/>
            <charset val="238"/>
          </rPr>
          <t xml:space="preserve">
1. IZVJ.RAZD. - 7.542,83€
2. IZVJ.RAZD. - 10.506,30€</t>
        </r>
      </text>
    </comment>
    <comment ref="T14" authorId="0">
      <text>
        <r>
          <rPr>
            <b/>
            <sz val="9"/>
            <color indexed="81"/>
            <rFont val="Tahoma"/>
            <family val="2"/>
            <charset val="238"/>
          </rPr>
          <t>TPg:</t>
        </r>
        <r>
          <rPr>
            <sz val="9"/>
            <color indexed="81"/>
            <rFont val="Tahoma"/>
            <family val="2"/>
            <charset val="238"/>
          </rPr>
          <t xml:space="preserve">
134.497,71 U 2013.</t>
        </r>
      </text>
    </comment>
    <comment ref="V1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TP:
</t>
        </r>
        <r>
          <rPr>
            <sz val="9"/>
            <color indexed="81"/>
            <rFont val="Tahoma"/>
            <family val="2"/>
            <charset val="238"/>
          </rPr>
          <t>80.113,22 U 2011.
207.533,34 U 2012
98.122,73 U 2013.</t>
        </r>
      </text>
    </comment>
    <comment ref="H15" authorId="1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projekta iz Proračuna Županije</t>
        </r>
      </text>
    </comment>
    <comment ref="H17" authorId="1">
      <text>
        <r>
          <rPr>
            <b/>
            <sz val="8"/>
            <color indexed="81"/>
            <rFont val="Tahoma"/>
            <family val="2"/>
            <charset val="238"/>
          </rPr>
          <t xml:space="preserve">Tina Prašnički:
</t>
        </r>
        <r>
          <rPr>
            <sz val="8"/>
            <color indexed="81"/>
            <rFont val="Tahoma"/>
            <family val="2"/>
            <charset val="238"/>
          </rPr>
          <t>Evidencijski broj ugovora iz Registra ugovora Županije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18" authorId="1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razdjela iz Proračuna Županije</t>
        </r>
      </text>
    </comment>
    <comment ref="M18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BŠ
</t>
        </r>
        <r>
          <rPr>
            <sz val="9"/>
            <color indexed="81"/>
            <rFont val="Tahoma"/>
            <family val="2"/>
            <charset val="238"/>
          </rPr>
          <t xml:space="preserve">tečaj 7,47 (ćelija P4)
</t>
        </r>
      </text>
    </comment>
    <comment ref="P18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BŠ
</t>
        </r>
        <r>
          <rPr>
            <sz val="9"/>
            <color indexed="81"/>
            <rFont val="Tahoma"/>
            <family val="2"/>
            <charset val="238"/>
          </rPr>
          <t xml:space="preserve">tečaj 7,47 (ćelija P4)
</t>
        </r>
      </text>
    </comment>
    <comment ref="T18" authorId="0">
      <text>
        <r>
          <rPr>
            <b/>
            <sz val="9"/>
            <color indexed="81"/>
            <rFont val="Tahoma"/>
            <family val="2"/>
            <charset val="238"/>
          </rPr>
          <t>TP:</t>
        </r>
        <r>
          <rPr>
            <sz val="9"/>
            <color indexed="81"/>
            <rFont val="Tahoma"/>
            <family val="2"/>
            <charset val="238"/>
          </rPr>
          <t xml:space="preserve">
176.292,00 U 2012. (P0065)</t>
        </r>
      </text>
    </comment>
    <comment ref="V18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TP:
</t>
        </r>
        <r>
          <rPr>
            <sz val="9"/>
            <color indexed="81"/>
            <rFont val="Tahoma"/>
            <family val="2"/>
            <charset val="238"/>
          </rPr>
          <t>157.333,83 U 2012.
93.769,18 U 2013.</t>
        </r>
      </text>
    </comment>
    <comment ref="H19" authorId="1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projekta iz Proračuna Županije</t>
        </r>
      </text>
    </comment>
    <comment ref="H21" authorId="1">
      <text>
        <r>
          <rPr>
            <b/>
            <sz val="8"/>
            <color indexed="81"/>
            <rFont val="Tahoma"/>
            <family val="2"/>
            <charset val="238"/>
          </rPr>
          <t xml:space="preserve">Tina Prašnički:
</t>
        </r>
        <r>
          <rPr>
            <sz val="8"/>
            <color indexed="81"/>
            <rFont val="Tahoma"/>
            <family val="2"/>
            <charset val="238"/>
          </rPr>
          <t>Evidencijski broj ugovora iz Registra ugovora Županije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22" authorId="1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razdjela iz Proračuna Županije</t>
        </r>
      </text>
    </comment>
    <comment ref="V22" authorId="0">
      <text>
        <r>
          <rPr>
            <b/>
            <sz val="9"/>
            <color indexed="81"/>
            <rFont val="Tahoma"/>
            <family val="2"/>
            <charset val="238"/>
          </rPr>
          <t>TP:</t>
        </r>
        <r>
          <rPr>
            <sz val="9"/>
            <color indexed="81"/>
            <rFont val="Tahoma"/>
            <family val="2"/>
            <charset val="238"/>
          </rPr>
          <t xml:space="preserve">
88.617,14 U 2013</t>
        </r>
      </text>
    </comment>
    <comment ref="H23" authorId="1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projekta iz Proračuna Županije</t>
        </r>
      </text>
    </comment>
    <comment ref="H25" authorId="1">
      <text>
        <r>
          <rPr>
            <b/>
            <sz val="8"/>
            <color indexed="81"/>
            <rFont val="Tahoma"/>
            <family val="2"/>
            <charset val="238"/>
          </rPr>
          <t xml:space="preserve">Tina Prašnički:
</t>
        </r>
        <r>
          <rPr>
            <sz val="8"/>
            <color indexed="81"/>
            <rFont val="Tahoma"/>
            <family val="2"/>
            <charset val="238"/>
          </rPr>
          <t>Evidencijski broj ugovora iz Registra ugovora Županije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26" authorId="1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razdjela iz Proračuna Županije</t>
        </r>
      </text>
    </comment>
    <comment ref="T26" authorId="0">
      <text>
        <r>
          <rPr>
            <b/>
            <sz val="9"/>
            <color indexed="81"/>
            <rFont val="Tahoma"/>
            <family val="2"/>
            <charset val="238"/>
          </rPr>
          <t>TP:</t>
        </r>
        <r>
          <rPr>
            <sz val="9"/>
            <color indexed="81"/>
            <rFont val="Tahoma"/>
            <family val="2"/>
            <charset val="238"/>
          </rPr>
          <t xml:space="preserve">
33.858,76 U 2013
od toga 
1.404,86 kn povrat
32.453,90kn kompenzacija</t>
        </r>
      </text>
    </comment>
    <comment ref="V26" authorId="0">
      <text>
        <r>
          <rPr>
            <b/>
            <sz val="9"/>
            <color indexed="81"/>
            <rFont val="Tahoma"/>
            <family val="2"/>
            <charset val="238"/>
          </rPr>
          <t>TP:</t>
        </r>
        <r>
          <rPr>
            <sz val="9"/>
            <color indexed="81"/>
            <rFont val="Tahoma"/>
            <family val="2"/>
            <charset val="238"/>
          </rPr>
          <t xml:space="preserve">
103.969,84 U 2013.</t>
        </r>
      </text>
    </comment>
    <comment ref="H27" authorId="1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projekta iz Proračuna Županije</t>
        </r>
      </text>
    </comment>
    <comment ref="H29" authorId="1">
      <text>
        <r>
          <rPr>
            <b/>
            <sz val="8"/>
            <color indexed="81"/>
            <rFont val="Tahoma"/>
            <family val="2"/>
            <charset val="238"/>
          </rPr>
          <t xml:space="preserve">Tina Prašnički:
</t>
        </r>
        <r>
          <rPr>
            <sz val="8"/>
            <color indexed="81"/>
            <rFont val="Tahoma"/>
            <family val="2"/>
            <charset val="238"/>
          </rPr>
          <t>Evidencijski broj ugovora iz Registra ugovora Županije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30" authorId="1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razdjela iz Proračuna Županije</t>
        </r>
      </text>
    </comment>
    <comment ref="V30" authorId="0">
      <text>
        <r>
          <rPr>
            <b/>
            <sz val="9"/>
            <color indexed="81"/>
            <rFont val="Tahoma"/>
            <family val="2"/>
            <charset val="238"/>
          </rPr>
          <t>TP:</t>
        </r>
        <r>
          <rPr>
            <sz val="9"/>
            <color indexed="81"/>
            <rFont val="Tahoma"/>
            <family val="2"/>
            <charset val="238"/>
          </rPr>
          <t xml:space="preserve">
102.622,69 U 2013</t>
        </r>
      </text>
    </comment>
    <comment ref="H31" authorId="1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projekta iz Proračuna Županije</t>
        </r>
      </text>
    </comment>
    <comment ref="H33" authorId="1">
      <text>
        <r>
          <rPr>
            <b/>
            <sz val="8"/>
            <color indexed="81"/>
            <rFont val="Tahoma"/>
            <family val="2"/>
            <charset val="238"/>
          </rPr>
          <t xml:space="preserve">Tina Prašnički:
</t>
        </r>
        <r>
          <rPr>
            <sz val="8"/>
            <color indexed="81"/>
            <rFont val="Tahoma"/>
            <family val="2"/>
            <charset val="238"/>
          </rPr>
          <t>Evidencijski broj ugovora iz Registra ugovora Županije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34" authorId="1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razdjela iz Proračuna Županije</t>
        </r>
      </text>
    </comment>
    <comment ref="R34" authorId="0">
      <text>
        <r>
          <rPr>
            <b/>
            <sz val="9"/>
            <color indexed="81"/>
            <rFont val="Tahoma"/>
            <family val="2"/>
            <charset val="238"/>
          </rPr>
          <t>TP:
iznos temeljem Ugovora broj 2013-1-HR1-LEO02-03087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T34" authorId="0">
      <text>
        <r>
          <rPr>
            <b/>
            <sz val="9"/>
            <color indexed="81"/>
            <rFont val="Tahoma"/>
            <family val="2"/>
            <charset val="238"/>
          </rPr>
          <t>TP:</t>
        </r>
        <r>
          <rPr>
            <sz val="9"/>
            <color indexed="81"/>
            <rFont val="Tahoma"/>
            <family val="2"/>
            <charset val="238"/>
          </rPr>
          <t xml:space="preserve">
191.489,28 U 2013.</t>
        </r>
      </text>
    </comment>
    <comment ref="V34" authorId="0">
      <text>
        <r>
          <rPr>
            <b/>
            <sz val="9"/>
            <color indexed="81"/>
            <rFont val="Tahoma"/>
            <family val="2"/>
            <charset val="238"/>
          </rPr>
          <t>TP:</t>
        </r>
        <r>
          <rPr>
            <sz val="9"/>
            <color indexed="81"/>
            <rFont val="Tahoma"/>
            <family val="2"/>
            <charset val="238"/>
          </rPr>
          <t xml:space="preserve">
205.030,98 U 2013.</t>
        </r>
      </text>
    </comment>
    <comment ref="H35" authorId="1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projekta iz Proračuna Županije</t>
        </r>
      </text>
    </comment>
    <comment ref="H37" authorId="1">
      <text>
        <r>
          <rPr>
            <b/>
            <sz val="8"/>
            <color indexed="81"/>
            <rFont val="Tahoma"/>
            <family val="2"/>
            <charset val="238"/>
          </rPr>
          <t xml:space="preserve">Tina Prašnički:
</t>
        </r>
        <r>
          <rPr>
            <sz val="8"/>
            <color indexed="81"/>
            <rFont val="Tahoma"/>
            <family val="2"/>
            <charset val="238"/>
          </rPr>
          <t>Evidencijski broj ugovora iz Registra ugovora Županije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38" authorId="1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razdjela iz Proračuna Županije</t>
        </r>
      </text>
    </comment>
    <comment ref="M38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BŠ
</t>
        </r>
        <r>
          <rPr>
            <sz val="9"/>
            <color indexed="81"/>
            <rFont val="Tahoma"/>
            <family val="2"/>
            <charset val="238"/>
          </rPr>
          <t>Iznos ???
Formula nije potegnuta</t>
        </r>
      </text>
    </comment>
    <comment ref="P38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BŠ
</t>
        </r>
        <r>
          <rPr>
            <sz val="9"/>
            <color indexed="81"/>
            <rFont val="Tahoma"/>
            <family val="2"/>
            <charset val="238"/>
          </rPr>
          <t>Iznos ???
Formula nije potegnuta</t>
        </r>
      </text>
    </comment>
    <comment ref="R38" authorId="0">
      <text>
        <r>
          <rPr>
            <sz val="9"/>
            <color indexed="81"/>
            <rFont val="Tahoma"/>
            <family val="2"/>
            <charset val="238"/>
          </rPr>
          <t xml:space="preserve">TP:
Iznos temeljem Zaključka o provedbi projekta
</t>
        </r>
      </text>
    </comment>
    <comment ref="T38" authorId="0">
      <text>
        <r>
          <rPr>
            <b/>
            <sz val="9"/>
            <color indexed="81"/>
            <rFont val="Tahoma"/>
            <family val="2"/>
            <charset val="238"/>
          </rPr>
          <t>TP:</t>
        </r>
        <r>
          <rPr>
            <sz val="9"/>
            <color indexed="81"/>
            <rFont val="Tahoma"/>
            <family val="2"/>
            <charset val="238"/>
          </rPr>
          <t xml:space="preserve">
131.014,24 U 2013.</t>
        </r>
      </text>
    </comment>
    <comment ref="V38" authorId="0">
      <text>
        <r>
          <rPr>
            <b/>
            <sz val="9"/>
            <color indexed="81"/>
            <rFont val="Tahoma"/>
            <family val="2"/>
            <charset val="238"/>
          </rPr>
          <t>TP:</t>
        </r>
        <r>
          <rPr>
            <sz val="9"/>
            <color indexed="81"/>
            <rFont val="Tahoma"/>
            <family val="2"/>
            <charset val="238"/>
          </rPr>
          <t xml:space="preserve">
10.223,11 U 2013</t>
        </r>
      </text>
    </comment>
    <comment ref="H39" authorId="1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projekta iz Proračuna Županije</t>
        </r>
      </text>
    </comment>
    <comment ref="H41" authorId="1">
      <text>
        <r>
          <rPr>
            <b/>
            <sz val="8"/>
            <color indexed="81"/>
            <rFont val="Tahoma"/>
            <family val="2"/>
            <charset val="238"/>
          </rPr>
          <t xml:space="preserve">Tina Prašnički:
</t>
        </r>
        <r>
          <rPr>
            <sz val="8"/>
            <color indexed="81"/>
            <rFont val="Tahoma"/>
            <family val="2"/>
            <charset val="238"/>
          </rPr>
          <t>Evidencijski broj ugovora iz Registra ugovora Županije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42" authorId="1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razdjela iz Proračuna Županije</t>
        </r>
      </text>
    </comment>
    <comment ref="R42" authorId="0">
      <text>
        <r>
          <rPr>
            <sz val="9"/>
            <color indexed="81"/>
            <rFont val="Tahoma"/>
            <family val="2"/>
            <charset val="238"/>
          </rPr>
          <t>TP:
Registrator - EU-projekti
nema iznosa</t>
        </r>
      </text>
    </comment>
    <comment ref="V42" authorId="0">
      <text>
        <r>
          <rPr>
            <b/>
            <sz val="9"/>
            <color indexed="81"/>
            <rFont val="Tahoma"/>
            <family val="2"/>
            <charset val="238"/>
          </rPr>
          <t>TP:</t>
        </r>
        <r>
          <rPr>
            <sz val="9"/>
            <color indexed="81"/>
            <rFont val="Tahoma"/>
            <family val="2"/>
            <charset val="238"/>
          </rPr>
          <t xml:space="preserve">
14.214,23 U 2013</t>
        </r>
      </text>
    </comment>
    <comment ref="H43" authorId="1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projekta iz Proračuna Županije</t>
        </r>
      </text>
    </comment>
    <comment ref="H45" authorId="1">
      <text>
        <r>
          <rPr>
            <b/>
            <sz val="8"/>
            <color indexed="81"/>
            <rFont val="Tahoma"/>
            <family val="2"/>
            <charset val="238"/>
          </rPr>
          <t xml:space="preserve">Tina Prašnički:
</t>
        </r>
        <r>
          <rPr>
            <sz val="8"/>
            <color indexed="81"/>
            <rFont val="Tahoma"/>
            <family val="2"/>
            <charset val="238"/>
          </rPr>
          <t>Evidencijski broj ugovora iz Registra ugovora Županije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46" authorId="1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razdjela iz Proračuna Županije</t>
        </r>
      </text>
    </comment>
    <comment ref="R46" authorId="0">
      <text>
        <r>
          <rPr>
            <sz val="9"/>
            <color indexed="81"/>
            <rFont val="Tahoma"/>
            <family val="2"/>
            <charset val="238"/>
          </rPr>
          <t>TP:
Registrator - EU-projekti
nema izračuna</t>
        </r>
      </text>
    </comment>
    <comment ref="H47" authorId="1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projekta iz Proračuna Županije</t>
        </r>
      </text>
    </comment>
    <comment ref="H49" authorId="1">
      <text>
        <r>
          <rPr>
            <b/>
            <sz val="8"/>
            <color indexed="81"/>
            <rFont val="Tahoma"/>
            <family val="2"/>
            <charset val="238"/>
          </rPr>
          <t xml:space="preserve">Tina Prašnički:
</t>
        </r>
        <r>
          <rPr>
            <sz val="8"/>
            <color indexed="81"/>
            <rFont val="Tahoma"/>
            <family val="2"/>
            <charset val="238"/>
          </rPr>
          <t>Evidencijski broj ugovora iz Registra ugovora Županije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50" authorId="0">
      <text>
        <r>
          <rPr>
            <b/>
            <sz val="9"/>
            <color indexed="81"/>
            <rFont val="Tahoma"/>
            <family val="2"/>
            <charset val="238"/>
          </rPr>
          <t>KB:</t>
        </r>
        <r>
          <rPr>
            <sz val="9"/>
            <color indexed="81"/>
            <rFont val="Tahoma"/>
            <family val="2"/>
            <charset val="238"/>
          </rPr>
          <t xml:space="preserve">
DUR ima kopiju Ugovora o provedbi projekta između Azre i projektnih partnera</t>
        </r>
      </text>
    </comment>
    <comment ref="H50" authorId="1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razdjela iz Proračuna Županije</t>
        </r>
      </text>
    </comment>
    <comment ref="H51" authorId="1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projekta iz Proračuna Županije</t>
        </r>
      </text>
    </comment>
    <comment ref="H53" authorId="1">
      <text>
        <r>
          <rPr>
            <b/>
            <sz val="8"/>
            <color indexed="81"/>
            <rFont val="Tahoma"/>
            <family val="2"/>
            <charset val="238"/>
          </rPr>
          <t xml:space="preserve">Tina Prašnički:
</t>
        </r>
        <r>
          <rPr>
            <sz val="8"/>
            <color indexed="81"/>
            <rFont val="Tahoma"/>
            <family val="2"/>
            <charset val="238"/>
          </rPr>
          <t>Evidencijski broj ugovora iz Registra ugovora Županije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54" authorId="0">
      <text>
        <r>
          <rPr>
            <b/>
            <sz val="9"/>
            <color indexed="81"/>
            <rFont val="Tahoma"/>
            <family val="2"/>
            <charset val="238"/>
          </rPr>
          <t>KB:</t>
        </r>
        <r>
          <rPr>
            <sz val="9"/>
            <color indexed="81"/>
            <rFont val="Tahoma"/>
            <family val="2"/>
            <charset val="238"/>
          </rPr>
          <t xml:space="preserve">
DUR ima kopiju Ugovora o provedbi projekta između Azre i projektnih partnera</t>
        </r>
      </text>
    </comment>
    <comment ref="H54" authorId="1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razdjela iz Proračuna Županije</t>
        </r>
      </text>
    </comment>
    <comment ref="H55" authorId="1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projekta iz Proračuna Županije</t>
        </r>
      </text>
    </comment>
    <comment ref="H57" authorId="1">
      <text>
        <r>
          <rPr>
            <b/>
            <sz val="8"/>
            <color indexed="81"/>
            <rFont val="Tahoma"/>
            <family val="2"/>
            <charset val="238"/>
          </rPr>
          <t xml:space="preserve">Tina Prašnički:
</t>
        </r>
        <r>
          <rPr>
            <sz val="8"/>
            <color indexed="81"/>
            <rFont val="Tahoma"/>
            <family val="2"/>
            <charset val="238"/>
          </rPr>
          <t>Evidencijski broj ugovora iz Registra ugovora Županije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58" authorId="0">
      <text>
        <r>
          <rPr>
            <b/>
            <sz val="9"/>
            <color indexed="81"/>
            <rFont val="Tahoma"/>
            <family val="2"/>
            <charset val="238"/>
          </rPr>
          <t>KB:</t>
        </r>
        <r>
          <rPr>
            <sz val="9"/>
            <color indexed="81"/>
            <rFont val="Tahoma"/>
            <family val="2"/>
            <charset val="238"/>
          </rPr>
          <t xml:space="preserve">
DUR ima kopiju Ugovora o provedbi projekta između Azre i projektnih partnera</t>
        </r>
      </text>
    </comment>
    <comment ref="H58" authorId="1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razdjela iz Proračuna Županije</t>
        </r>
      </text>
    </comment>
    <comment ref="H59" authorId="1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projekta iz Proračuna Županije</t>
        </r>
      </text>
    </comment>
    <comment ref="H61" authorId="1">
      <text>
        <r>
          <rPr>
            <b/>
            <sz val="8"/>
            <color indexed="81"/>
            <rFont val="Tahoma"/>
            <family val="2"/>
            <charset val="238"/>
          </rPr>
          <t xml:space="preserve">Tina Prašnički:
</t>
        </r>
        <r>
          <rPr>
            <sz val="8"/>
            <color indexed="81"/>
            <rFont val="Tahoma"/>
            <family val="2"/>
            <charset val="238"/>
          </rPr>
          <t>Evidencijski broj ugovora iz Registra ugovora Županije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62" authorId="0">
      <text>
        <r>
          <rPr>
            <b/>
            <sz val="9"/>
            <color indexed="81"/>
            <rFont val="Tahoma"/>
            <family val="2"/>
            <charset val="238"/>
          </rPr>
          <t>KB:</t>
        </r>
        <r>
          <rPr>
            <sz val="9"/>
            <color indexed="81"/>
            <rFont val="Tahoma"/>
            <family val="2"/>
            <charset val="238"/>
          </rPr>
          <t xml:space="preserve">
DUR ima kopiju Ugovora o provedbi projekta između Azre i projektnih partnera</t>
        </r>
      </text>
    </comment>
    <comment ref="H62" authorId="1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razdjela iz Proračuna Županije</t>
        </r>
      </text>
    </comment>
    <comment ref="H63" authorId="1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projekta iz Proračuna Županije</t>
        </r>
      </text>
    </comment>
    <comment ref="H65" authorId="1">
      <text>
        <r>
          <rPr>
            <b/>
            <sz val="8"/>
            <color indexed="81"/>
            <rFont val="Tahoma"/>
            <family val="2"/>
            <charset val="238"/>
          </rPr>
          <t xml:space="preserve">Tina Prašnički:
</t>
        </r>
        <r>
          <rPr>
            <sz val="8"/>
            <color indexed="81"/>
            <rFont val="Tahoma"/>
            <family val="2"/>
            <charset val="238"/>
          </rPr>
          <t>Evidencijski broj ugovora iz Registra ugovora Županije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66" authorId="0">
      <text>
        <r>
          <rPr>
            <b/>
            <sz val="9"/>
            <color indexed="81"/>
            <rFont val="Tahoma"/>
            <family val="2"/>
            <charset val="238"/>
          </rPr>
          <t>KB:</t>
        </r>
        <r>
          <rPr>
            <sz val="9"/>
            <color indexed="81"/>
            <rFont val="Tahoma"/>
            <family val="2"/>
            <charset val="238"/>
          </rPr>
          <t xml:space="preserve">
DUR ima kopiju Ugovora o provedbi projekta između Azre i projektnih partnera</t>
        </r>
      </text>
    </comment>
    <comment ref="H66" authorId="1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razdjela iz Proračuna Županije</t>
        </r>
      </text>
    </comment>
    <comment ref="H67" authorId="1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projekta iz Proračuna Županije</t>
        </r>
      </text>
    </comment>
    <comment ref="H69" authorId="1">
      <text>
        <r>
          <rPr>
            <b/>
            <sz val="8"/>
            <color indexed="81"/>
            <rFont val="Tahoma"/>
            <family val="2"/>
            <charset val="238"/>
          </rPr>
          <t xml:space="preserve">Tina Prašnički:
</t>
        </r>
        <r>
          <rPr>
            <sz val="8"/>
            <color indexed="81"/>
            <rFont val="Tahoma"/>
            <family val="2"/>
            <charset val="238"/>
          </rPr>
          <t>Evidencijski broj ugovora iz Registra ugovora Županije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70" authorId="0">
      <text>
        <r>
          <rPr>
            <b/>
            <sz val="9"/>
            <color indexed="81"/>
            <rFont val="Tahoma"/>
            <family val="2"/>
            <charset val="238"/>
          </rPr>
          <t>KB:</t>
        </r>
        <r>
          <rPr>
            <sz val="9"/>
            <color indexed="81"/>
            <rFont val="Tahoma"/>
            <family val="2"/>
            <charset val="238"/>
          </rPr>
          <t xml:space="preserve">
DUR ima kopiju Ugovora o provedbi projekta između Azre i projektnih partnera</t>
        </r>
      </text>
    </comment>
    <comment ref="H70" authorId="1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razdjela iz Proračuna Županije</t>
        </r>
      </text>
    </comment>
    <comment ref="T70" authorId="0">
      <text>
        <r>
          <rPr>
            <b/>
            <sz val="9"/>
            <color indexed="81"/>
            <rFont val="Tahoma"/>
            <family val="2"/>
            <charset val="238"/>
          </rPr>
          <t>TP:</t>
        </r>
        <r>
          <rPr>
            <sz val="9"/>
            <color indexed="81"/>
            <rFont val="Tahoma"/>
            <family val="2"/>
            <charset val="238"/>
          </rPr>
          <t xml:space="preserve">
89.337,06 U 2013.</t>
        </r>
      </text>
    </comment>
    <comment ref="U70" authorId="0">
      <text>
        <r>
          <rPr>
            <b/>
            <sz val="9"/>
            <color indexed="81"/>
            <rFont val="Tahoma"/>
            <family val="2"/>
            <charset val="238"/>
          </rPr>
          <t>TP:</t>
        </r>
        <r>
          <rPr>
            <sz val="9"/>
            <color indexed="81"/>
            <rFont val="Tahoma"/>
            <family val="2"/>
            <charset val="238"/>
          </rPr>
          <t xml:space="preserve">
89.337,06 U 2013.</t>
        </r>
      </text>
    </comment>
    <comment ref="V70" authorId="0">
      <text>
        <r>
          <rPr>
            <b/>
            <sz val="9"/>
            <color indexed="81"/>
            <rFont val="Tahoma"/>
            <family val="2"/>
            <charset val="238"/>
          </rPr>
          <t>TP:</t>
        </r>
        <r>
          <rPr>
            <sz val="9"/>
            <color indexed="81"/>
            <rFont val="Tahoma"/>
            <family val="2"/>
            <charset val="238"/>
          </rPr>
          <t xml:space="preserve">
184.480,70 U 2011.
202.967,69 U 2012.</t>
        </r>
      </text>
    </comment>
    <comment ref="H71" authorId="1">
      <text>
        <r>
          <rPr>
            <b/>
            <sz val="8"/>
            <color indexed="81"/>
            <rFont val="Tahoma"/>
            <family val="2"/>
            <charset val="238"/>
          </rPr>
          <t>Tina Prašnički:</t>
        </r>
        <r>
          <rPr>
            <sz val="8"/>
            <color indexed="81"/>
            <rFont val="Tahoma"/>
            <family val="2"/>
            <charset val="238"/>
          </rPr>
          <t xml:space="preserve">
Šifra projekta iz Proračuna Županije</t>
        </r>
      </text>
    </comment>
    <comment ref="H73" authorId="1">
      <text>
        <r>
          <rPr>
            <b/>
            <sz val="8"/>
            <color indexed="81"/>
            <rFont val="Tahoma"/>
            <family val="2"/>
            <charset val="238"/>
          </rPr>
          <t xml:space="preserve">Tina Prašnički:
</t>
        </r>
        <r>
          <rPr>
            <sz val="8"/>
            <color indexed="81"/>
            <rFont val="Tahoma"/>
            <family val="2"/>
            <charset val="238"/>
          </rPr>
          <t>Evidencijski broj ugovora iz Registra ugovora Županije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<sst xmlns="http://schemas.openxmlformats.org/spreadsheetml/2006/main" count="877" uniqueCount="266">
  <si>
    <t xml:space="preserve">NAZIV PROJEKTA </t>
  </si>
  <si>
    <t>ukupno od 
trajanja projekta</t>
  </si>
  <si>
    <t>Ukoliko ciljevi projekta nisu ostvareni ili su 
ostvareni djelomično - opisati razloge</t>
  </si>
  <si>
    <t>Utvrđene nepravilnosti i
 kratak opis nepravilnosti</t>
  </si>
  <si>
    <t>SVEUKUPNO</t>
  </si>
  <si>
    <t>Ciljevi projekta ostvareni (DA/NE/DJELOMIČNO/U TIJEKU)</t>
  </si>
  <si>
    <t>AZRA</t>
  </si>
  <si>
    <t>DA</t>
  </si>
  <si>
    <t>NE</t>
  </si>
  <si>
    <t>Tečaj</t>
  </si>
  <si>
    <t>-</t>
  </si>
  <si>
    <t>EUR</t>
  </si>
  <si>
    <t>HRK</t>
  </si>
  <si>
    <t>ukupno u tekućoj godini</t>
  </si>
  <si>
    <t>OSTVARENJE PRIHODA 2013.</t>
  </si>
  <si>
    <t>%</t>
  </si>
  <si>
    <t>Larisa Križan</t>
  </si>
  <si>
    <t>Iznos (EUR)</t>
  </si>
  <si>
    <t>UKUPNA VRIJEDNOST PROJEKTA 
(u EUR)</t>
  </si>
  <si>
    <t>T114004</t>
  </si>
  <si>
    <t>Razdjel:</t>
  </si>
  <si>
    <t>Šifra projekta:</t>
  </si>
  <si>
    <t>Naziv fonda</t>
  </si>
  <si>
    <t>PARTNERI U PROJEKTU</t>
  </si>
  <si>
    <t>STATUS PROJEKTA</t>
  </si>
  <si>
    <t>Status projekta:</t>
  </si>
  <si>
    <t>Završen</t>
  </si>
  <si>
    <t>U tijeku</t>
  </si>
  <si>
    <t>1.</t>
  </si>
  <si>
    <t>2.</t>
  </si>
  <si>
    <t>3.</t>
  </si>
  <si>
    <t>4.</t>
  </si>
  <si>
    <t>Projektna ideja</t>
  </si>
  <si>
    <t>U evaluaciji</t>
  </si>
  <si>
    <t>R. BR.</t>
  </si>
  <si>
    <t>UGOVORENO TRAJANJE PROJEKTA
 (od  - do  )</t>
  </si>
  <si>
    <t>Nosioc projekta za Županiju:</t>
  </si>
  <si>
    <t>Županija</t>
  </si>
  <si>
    <t>DJELOMIČNO</t>
  </si>
  <si>
    <t>U TIJEKU</t>
  </si>
  <si>
    <t>Ciljevi projekta ostvareni:</t>
  </si>
  <si>
    <t>NOSITELJ CIJELOG PROJEKTA</t>
  </si>
  <si>
    <t>VARAŽDINSKA ŽUPANIJA</t>
  </si>
  <si>
    <t>Voditelj:</t>
  </si>
  <si>
    <t>VEZNI PODACI</t>
  </si>
  <si>
    <t xml:space="preserve">NOSITELJ </t>
  </si>
  <si>
    <t>Ev.br.ugovora:</t>
  </si>
  <si>
    <r>
      <t>INVEST-PRO</t>
    </r>
    <r>
      <rPr>
        <sz val="10"/>
        <color indexed="8"/>
        <rFont val="Arial"/>
        <family val="2"/>
        <charset val="238"/>
      </rPr>
      <t xml:space="preserve"> Poticanje kapitalnih ulaganja u prekograničnoj regiji Mađarska-Hrvatska</t>
    </r>
    <r>
      <rPr>
        <sz val="10"/>
        <color indexed="8"/>
        <rFont val="Calibri"/>
        <family val="2"/>
        <charset val="238"/>
      </rPr>
      <t/>
    </r>
  </si>
  <si>
    <r>
      <t xml:space="preserve">IR OVE </t>
    </r>
    <r>
      <rPr>
        <sz val="10"/>
        <color indexed="8"/>
        <rFont val="Arial"/>
        <family val="2"/>
        <charset val="238"/>
      </rPr>
      <t>- Inovativna prekogranična regija obnovljivih izvora energije</t>
    </r>
  </si>
  <si>
    <t>01.05.2011.- 31.03.2013.</t>
  </si>
  <si>
    <t>01.03.2013.- 28.02.2014.</t>
  </si>
  <si>
    <r>
      <t>SPRINT</t>
    </r>
    <r>
      <rPr>
        <sz val="10"/>
        <color indexed="8"/>
        <rFont val="Arial"/>
        <family val="2"/>
        <charset val="238"/>
      </rPr>
      <t xml:space="preserve"> - Sustavna PotpoRa Inovativnim i Tehnološkim tvrtkama u pograničnom području </t>
    </r>
  </si>
  <si>
    <r>
      <t xml:space="preserve">"InterCom-learning-Basic Skills" </t>
    </r>
    <r>
      <rPr>
        <sz val="10"/>
        <color indexed="8"/>
        <rFont val="Arial"/>
        <family val="2"/>
        <charset val="238"/>
      </rPr>
      <t>program za cjeloživotno (obrazovanje i kultura) Comenius regio partnership</t>
    </r>
  </si>
  <si>
    <t>01.08.2011. - 31.07.2013.</t>
  </si>
  <si>
    <r>
      <t>PROFIS</t>
    </r>
    <r>
      <rPr>
        <sz val="10"/>
        <color indexed="8"/>
        <rFont val="Arial"/>
        <family val="2"/>
        <charset val="238"/>
      </rPr>
      <t>-Promocija financiranja inovacija u Jugoistočnoj europi</t>
    </r>
  </si>
  <si>
    <r>
      <t>INVESTrategy</t>
    </r>
    <r>
      <rPr>
        <sz val="10"/>
        <color indexed="8"/>
        <rFont val="Arial"/>
        <family val="2"/>
        <charset val="238"/>
      </rPr>
      <t>- Razvoj strategije privlačenja direktnih stranih investicija u prekograničnoj regiji</t>
    </r>
  </si>
  <si>
    <t>01.01.2013. - 31.12.2014.</t>
  </si>
  <si>
    <t>01.02.2013. - 31.01.2014.</t>
  </si>
  <si>
    <r>
      <t>LEDI-</t>
    </r>
    <r>
      <rPr>
        <sz val="10"/>
        <color indexed="8"/>
        <rFont val="Arial"/>
        <family val="2"/>
        <charset val="238"/>
      </rPr>
      <t xml:space="preserve"> Loklana inicijativa za poticanje zapošljavanja</t>
    </r>
  </si>
  <si>
    <t>01.11.2013.- 28.02.2015.</t>
  </si>
  <si>
    <t>01.11.2013.- 31.10.2015.</t>
  </si>
  <si>
    <r>
      <t>Hearing diverse voices:</t>
    </r>
    <r>
      <rPr>
        <sz val="10"/>
        <color indexed="8"/>
        <rFont val="Arial"/>
        <family val="2"/>
        <charset val="238"/>
      </rPr>
      <t xml:space="preserve">mainstreaming disabled persons organizations in civic dialogue- </t>
    </r>
    <r>
      <rPr>
        <b/>
        <sz val="10"/>
        <color indexed="8"/>
        <rFont val="Arial"/>
        <family val="2"/>
        <charset val="238"/>
      </rPr>
      <t>Čujmo glasove različitih-</t>
    </r>
    <r>
      <rPr>
        <sz val="10"/>
        <color indexed="8"/>
        <rFont val="Arial"/>
        <family val="2"/>
        <charset val="238"/>
      </rPr>
      <t xml:space="preserve"> integriranje orgnizacija osoba s invaliditetom u civilni dijalog</t>
    </r>
  </si>
  <si>
    <t>10.12.2013. - 09.06.2015.</t>
  </si>
  <si>
    <r>
      <t>SPIRIT-</t>
    </r>
    <r>
      <rPr>
        <sz val="10"/>
        <color indexed="8"/>
        <rFont val="Arial"/>
        <family val="2"/>
        <charset val="238"/>
      </rPr>
      <t xml:space="preserve"> Škole i Potporne Institucije za Razvoj  malih i srednjih poduzeća i obrta, Inovacija i Transfera znanja</t>
    </r>
  </si>
  <si>
    <t>18.12.2013. - 17.03.2015.</t>
  </si>
  <si>
    <r>
      <t xml:space="preserve">BIOREGIO- </t>
    </r>
    <r>
      <rPr>
        <sz val="10"/>
        <color indexed="8"/>
        <rFont val="Arial"/>
        <family val="2"/>
        <charset val="238"/>
      </rPr>
      <t>ZELENA ČEZMEJNA REGIJA</t>
    </r>
  </si>
  <si>
    <r>
      <t>MARATON</t>
    </r>
    <r>
      <rPr>
        <sz val="10"/>
        <color indexed="8"/>
        <rFont val="Arial"/>
        <family val="2"/>
        <charset val="238"/>
      </rPr>
      <t>- Obogaćujemo mlade kadrove za razvojne odjele u poduzećima- uspostava potporne usluge za poduzeća u obliku on-line burze istraživačkih studentskih radova u poduzećima</t>
    </r>
  </si>
  <si>
    <r>
      <t>INOVALOCA-</t>
    </r>
    <r>
      <rPr>
        <sz val="10"/>
        <color indexed="8"/>
        <rFont val="Arial"/>
        <family val="2"/>
        <charset val="238"/>
      </rPr>
      <t xml:space="preserve"> Poticanje novih oblika poduzetništva kroz jačanje inovativnog korištenja lokalnih resursa </t>
    </r>
  </si>
  <si>
    <t>Ivana Dukši</t>
  </si>
  <si>
    <t>MJERA RAZVOJNE STRATEGIJE VŽŽ</t>
  </si>
  <si>
    <t>UGOVORENI POVRAT SREDSTAVA IZ EU FONDOVA</t>
  </si>
  <si>
    <t>UGOVORENI IZNOS SREDSTAVA - na teret Proračuna Županije</t>
  </si>
  <si>
    <t>PROJEKTI VARAŽDINSKE ŽUPANIJE KOJI SE SUFINANCIRAJU IZ EU FONDOVA</t>
  </si>
  <si>
    <t>Upravni odjel za gospodarstvo, regionalni razvoj i europske integracije</t>
  </si>
  <si>
    <t>Upravni odjel za poljoprivredu i zaštitu okoliša</t>
  </si>
  <si>
    <t>Upravni odjel za prosvjetu, kulturu i sport</t>
  </si>
  <si>
    <t>Upravni odjel za zdravstvenu zaštitu i socijalnu skrb</t>
  </si>
  <si>
    <t>Šifre razdjela i pripadajući im nazivi :</t>
  </si>
  <si>
    <r>
      <t xml:space="preserve">- Izvješće o projektima u provedbi tijekom </t>
    </r>
    <r>
      <rPr>
        <b/>
        <u/>
        <sz val="12"/>
        <color rgb="FF0070C0"/>
        <rFont val="Arial"/>
        <family val="2"/>
        <charset val="238"/>
      </rPr>
      <t>2013.</t>
    </r>
    <r>
      <rPr>
        <b/>
        <sz val="12"/>
        <color rgb="FF0070C0"/>
        <rFont val="Arial"/>
        <family val="2"/>
        <charset val="238"/>
      </rPr>
      <t xml:space="preserve"> godine</t>
    </r>
  </si>
  <si>
    <r>
      <rPr>
        <b/>
        <sz val="10"/>
        <color indexed="8"/>
        <rFont val="Arial"/>
        <family val="2"/>
        <charset val="238"/>
      </rPr>
      <t>Civil Pro Leonardo Da Vinci</t>
    </r>
    <r>
      <rPr>
        <sz val="10"/>
        <color indexed="8"/>
        <rFont val="Arial"/>
        <family val="2"/>
        <charset val="238"/>
      </rPr>
      <t xml:space="preserve"> HR 2013-1-HR1-LE002-03087 - projekt cijeloživotnog obazovanja mobilnost</t>
    </r>
  </si>
  <si>
    <t>14.06.2013.- 22.03.2014.</t>
  </si>
  <si>
    <t xml:space="preserve">VARAŽDINSKA ŽUPANIJA, OPĆINA CESTICA, VATROGASNA ZAJEDNICA VARAŽDINSKE ŽUPANIJE, JU ZA UPRAVLJANJE ZAŠTIĆENIM DIJELOVIMA PRIRODE MEĐIMURSKE ŽUPANIJE </t>
  </si>
  <si>
    <t>FOND MOBILNOSTI</t>
  </si>
  <si>
    <t>mr.sc. Tomislav Jarmić</t>
  </si>
  <si>
    <t>1958/1960</t>
  </si>
  <si>
    <t>TICM Tehnološko-inovacijski centar Međimurje</t>
  </si>
  <si>
    <t>EKONOMSKI INSTITUT MARIBOR</t>
  </si>
  <si>
    <t>IPA CBC SL-HR</t>
  </si>
  <si>
    <t>završen</t>
  </si>
  <si>
    <t>u tijeku</t>
  </si>
  <si>
    <t>3.2.2. Promoviranje i poticanje korištenja novih i obnovljivih izvora energije</t>
  </si>
  <si>
    <t>1.3.3. Razvoj i jačanje potporne poduzetničke infrastrukture</t>
  </si>
  <si>
    <t xml:space="preserve"> Znanstveno –raziskovalno središče Bistra Ptuj,
    Zagorska razvojna agencija - ZARA
    TECES - Tehnološki center za električne stroje,
    Agencija za razvoj Varaždinske županije - AZRA,
    Razvojni center Murska Sobota,
    TehnoCentar Univerze u Mariboru,
    Sveučilište u Zagrebu</t>
  </si>
  <si>
    <t>n/p</t>
  </si>
  <si>
    <t>da</t>
  </si>
  <si>
    <t>01.04.2011.- 30.04.2013.</t>
  </si>
  <si>
    <t>TECHPO - Tehnološki center Posavja raziskovanje in informiranje d.o.o.; Območna obrtno-podjetniška zbornica Šmarje pri Jelšah; Hrvatska obrtnička komora; Međimurska energetska agencija - MENEA d.o.o.; Ženski poduzetnički centar; AZRA d.o.o.</t>
  </si>
  <si>
    <t>REDEA</t>
  </si>
  <si>
    <t>Gospodarska komora Županije Zala (ZMKIK),
Razvojna agencija Podravine i Prigorja (PORA),
Agencija za razvoj Varaždinske županije (AZRA)</t>
  </si>
  <si>
    <t>IPA CBC HU-HR</t>
  </si>
  <si>
    <t>Trgovačka i industrijska komora županije Zala – ZMKIK</t>
  </si>
  <si>
    <t>Trgovačka i industrijska komora županije Somogy – SKIK
Agencija za razvoj Varaždinske županije – AZRA
Visoko gospodarsko učilište u Križevcima – VGUK</t>
  </si>
  <si>
    <r>
      <t>REThINK -</t>
    </r>
    <r>
      <rPr>
        <sz val="10"/>
        <color indexed="8"/>
        <rFont val="Arial"/>
        <family val="2"/>
        <charset val="238"/>
      </rPr>
      <t xml:space="preserve"> "Regional transfer and integration of VET practices on sustainable development" (Regionalni transfer i inetegracija praksa u strukovnom obrazovanju u području regionalnog razvoja)</t>
    </r>
  </si>
  <si>
    <t>LLL -Transfer of innovation</t>
  </si>
  <si>
    <t>Bluewaters Environmental consultants, mag. Doris Wirth, Austrija
Znanstveno – raziskovalno središče Bistra Ptuj, Slovenija
ZARA, Hrvatska
ZACORDA, Hrvatska
REDEA, Hrvatska
PORA, Hrvatska
Kujavsko – Pomorskie Voivodeship, Poljska
Agentúra na podporu regionálneho rozvoja Košice, Slovačka</t>
  </si>
  <si>
    <r>
      <rPr>
        <b/>
        <sz val="10"/>
        <color indexed="8"/>
        <rFont val="Arial"/>
        <family val="2"/>
        <charset val="238"/>
      </rPr>
      <t>DRVARNICA</t>
    </r>
    <r>
      <rPr>
        <sz val="10"/>
        <color indexed="8"/>
        <rFont val="Arial"/>
        <family val="2"/>
        <charset val="238"/>
      </rPr>
      <t xml:space="preserve"> - Šuma i drvo</t>
    </r>
  </si>
  <si>
    <r>
      <rPr>
        <b/>
        <sz val="10"/>
        <color indexed="8"/>
        <rFont val="Arial"/>
        <family val="2"/>
        <charset val="238"/>
      </rPr>
      <t>EDU-PRENEUR</t>
    </r>
    <r>
      <rPr>
        <sz val="10"/>
        <color indexed="8"/>
        <rFont val="Arial"/>
        <family val="2"/>
        <charset val="238"/>
      </rPr>
      <t xml:space="preserve"> poduzetničko obrazovanje učenika/studenata inovatora</t>
    </r>
  </si>
  <si>
    <t>01.05.2011.-31.10.2012.</t>
  </si>
  <si>
    <t>AZRA, FOI, IRP, SAŠA inkubator, HIT d.o.o., ŠCV</t>
  </si>
  <si>
    <t>IPA CBC SI-HR</t>
  </si>
  <si>
    <t>Silvija Ladić Fischer</t>
  </si>
  <si>
    <t>Završen 2012.</t>
  </si>
  <si>
    <t>Hungarian Science and Technology Foundation</t>
  </si>
  <si>
    <t xml:space="preserve">UNIVERSITAS-Győr Nonprofit Ltd.,
    General Foundation for Education and Socio-Economic Development,
    INOVA NOVA, n.o.,
    Friuli Innovazione Research and Technology Transfer Centre,
    UIP University development center and university incubator of Primorska,
    Styrian Business Promotion Agency,
    Agencija za razvoj Varaždinske županije - AZRA,
    Chamber of Commerce and Industry of Banja Luka Region,
    Uzice Regional Chamber of Commerce
</t>
  </si>
  <si>
    <t>Srednja strukovna škola, Varaždin, Obrtna območno-podjetniška zbornica Celje, Razvojna agencija Sotla i Šolski center Celje</t>
  </si>
  <si>
    <t>IPA CBC SLO-HR</t>
  </si>
  <si>
    <t>Agencija za razvoj Varaždinske županije - AZRA, Međimurska energetska agencija - MENEA d.o.o., TECHPO - Tehnološki center Posavja raziskovanje in informiranje d.o.o., ENERGETSKA AGENCIJA ZA PODRAVJE - zavod za trajnostno rabo energije - ENERGAP</t>
  </si>
  <si>
    <t>ZRS BISTRA Ptuj</t>
  </si>
  <si>
    <t>TICM - Tehnološko inovacijski centar Međimurje, Zagorska razvojna agencija - ZARA
    TECES - Tehnološki center za električne stroje,
    Agencija za razvoj Varaždinske županije - AZRA,
    Razvojni center Murska Sobota,
    TehnoCentar Univerze u Mariboru,
    Sveučilište u Zagrebu</t>
  </si>
  <si>
    <t>MOZAIK – društvo za socialno vključenost</t>
  </si>
  <si>
    <t xml:space="preserve">AZRA, IRSA - Inštitut za razvojne in strateške analize (Ljubljana), Tehnološki park Varaždin, </t>
  </si>
  <si>
    <t>KGZS Zavod Maribor</t>
  </si>
  <si>
    <t>Agencija za razvoj Varaždinske županije- AZRA, Zveza lastnikov gozdov Slovenije, Gozdarski inštitut Slovenije, Hrvatski šumarski institut, Hrvatske šume d.o.o. Zagreb- Šumarija Varaždin, Hrvatska gospodarska komora-Županijska komora Varaždin, OBMOČNA OBRTNO-PODJETNIŠKA ZBORNICA MARIBOR</t>
  </si>
  <si>
    <t>South East Europe (SEE Program)</t>
  </si>
  <si>
    <t xml:space="preserve">VARAŽDINSKA ŽUPANIJA, HGK VARAŽDIN, AGENCIJA SJEVER DAN I HZZ VARAŽDIN </t>
  </si>
  <si>
    <t>Dragutin Vincek</t>
  </si>
  <si>
    <t xml:space="preserve">2.2.1. Poticanje socijalnog uključivanja osoba u riziku od siromaštva i socijalne isključenosti </t>
  </si>
  <si>
    <t xml:space="preserve">2.1.1. Razvoj inovativne okoline za konkurentnu regiju </t>
  </si>
  <si>
    <t>3.1.1. Zaštita biološke i krajobrazne raznolikosti</t>
  </si>
  <si>
    <t>Silvija Ladić Fisher</t>
  </si>
  <si>
    <t xml:space="preserve">1.3.2. Podrška razvoju privatnog sektora </t>
  </si>
  <si>
    <t>2.1.2. Poticanje cjeloživotnog učenja</t>
  </si>
  <si>
    <t>1.2.3. Povezivanje sektora istraživanja i razvoja s privatnim sektorom</t>
  </si>
  <si>
    <t>1.2.4. Stvaranje povoljne klime i uvjeta za izravna strana i domaća ulaganja</t>
  </si>
  <si>
    <t>2.3.2. Usklađivanja potreba tržišta rada s obrazvonim sustavom te poticanje mobilnosti radne snage</t>
  </si>
  <si>
    <t>1.2.1. Poticanje razvoja novih proizvoda i usluga s visokom dodanom vijrednošću te ulaganje u moderne tehnologije</t>
  </si>
  <si>
    <t>T114006</t>
  </si>
  <si>
    <t>T001004</t>
  </si>
  <si>
    <t>T1104004</t>
  </si>
  <si>
    <t>A114012</t>
  </si>
  <si>
    <t>T114011</t>
  </si>
  <si>
    <t>T114013</t>
  </si>
  <si>
    <t>London Borough of Hillingdon</t>
  </si>
  <si>
    <t>1.Varaždinska županija
2.Yeading Junior School
3.Bucks New University
4.OŠ Petrijanec
FOI Varaždin</t>
  </si>
  <si>
    <t>Varaždinska županija</t>
  </si>
  <si>
    <t>Udruga slijepih Varaždinske županije</t>
  </si>
  <si>
    <t>Koalicija za život u zajednici, Varaždinska županija,  Grad Varaždin</t>
  </si>
  <si>
    <t>R 1505</t>
  </si>
  <si>
    <t>Comenius Regio</t>
  </si>
  <si>
    <t>74.5%</t>
  </si>
  <si>
    <t>IPA IV Razvoj ljudskih potencijala</t>
  </si>
  <si>
    <t>Nacionalna zaklada za razvoj civilnog društva - Potporne strukture za OCD na regionalnoj razini</t>
  </si>
  <si>
    <t>IZVRŠENJE RASHODA 2013.</t>
  </si>
  <si>
    <t>PROSV</t>
  </si>
  <si>
    <t>MICRO</t>
  </si>
  <si>
    <t>Centre of Excelence in ICT  (ICT COE)</t>
  </si>
  <si>
    <t xml:space="preserve">144.019,35 euro </t>
  </si>
  <si>
    <t>01.09.2010.-31.08.2012.</t>
  </si>
  <si>
    <t>Hogeschool Universiteit Brussel</t>
  </si>
  <si>
    <t>FOI Varaždin, Varaždinska županija, Prva Gimnazija Varaždin</t>
  </si>
  <si>
    <t>Flamanska Vlada Belgije</t>
  </si>
  <si>
    <t>39,653,00</t>
  </si>
  <si>
    <t>T114010</t>
  </si>
  <si>
    <t>Miroslav Huđek</t>
  </si>
  <si>
    <t>1507/1529</t>
  </si>
  <si>
    <r>
      <t xml:space="preserve">- Izvješće o projektima u provedbi tijekom </t>
    </r>
    <r>
      <rPr>
        <b/>
        <u/>
        <sz val="12"/>
        <color rgb="FF0070C0"/>
        <rFont val="Arial"/>
        <family val="2"/>
        <charset val="238"/>
      </rPr>
      <t>2014.</t>
    </r>
    <r>
      <rPr>
        <b/>
        <sz val="12"/>
        <color rgb="FF0070C0"/>
        <rFont val="Arial"/>
        <family val="2"/>
        <charset val="238"/>
      </rPr>
      <t xml:space="preserve"> godine</t>
    </r>
  </si>
  <si>
    <t>Znanstveno – raziskovalno središče Bistra Ptuj,
    Zagorska razvojna agencija - ZARA
    TECES - Tehnološki center za električne stroje,
    Agencija za razvoj Varaždinske županije - AZRA,
    Razvojni center Murska Sobota,
    TehnoCentar Univerze u Mariboru,
    Sveučilište u Zagrebu</t>
  </si>
  <si>
    <t>TECHPO - Tehnološki center Posavja raziskovanje in informiranje d.o.o.,
    Območna obrtno-podjetniška zbornica Šmarje pri 
    Jelšah, 
    Hrvatska obrtnička komora; Međimurska 
    energetska agencija - MENEA d.o.o.,
    Ženski poduzetnički centar; AZRA d.o.o.</t>
  </si>
  <si>
    <t>Varaždinska županija 
    Yeading Junior School
    Bucks New University
    OŠ Petrijanec
    FOI Varaždin</t>
  </si>
  <si>
    <t>Gospodarska komora Županije Zala (ZMKIK),
    Razvojna agencija Podravine i Prigorja (PORA),
    Agencija za razvoj Varaždinske županije (AZRA)</t>
  </si>
  <si>
    <r>
      <t xml:space="preserve">UNIVERSITAS-Győr Nonprofit Ltd.,
    </t>
    </r>
    <r>
      <rPr>
        <sz val="7"/>
        <color indexed="8"/>
        <rFont val="Arial"/>
        <family val="2"/>
        <charset val="238"/>
      </rPr>
      <t>General Foundation for Education and Socio-Economic Development,
     INOVA NOVA, n.o.,
     Friuli Innovazione Research and Technology Transfer Centre,
     UIP University development center and university incubator of Primorska,
     Styrian Business Promotion Agency,
     Agencija za razvoj Varaždinske županije - AZRA,
     Chamber of Commerce and Industry of Banja Luka Region,
     Uzice Regional Chamber of Commerce</t>
    </r>
  </si>
  <si>
    <t>Trgovačka i industrijska komora županije Somogy – SKIK
    Agencija za razvoj Varaždinske županije – AZRA
    Visoko gospodarsko učilište u Križevcima – VGUK</t>
  </si>
  <si>
    <t xml:space="preserve">VARAŽDINSKA ŽUPANIJA, 
    OPĆINA CESTICA, 
    VATROGASNA ZAJEDNICA VARAŽDINSKE 
    ŽUPANIJE, 
    JU ZA UPRAVLJANJE ZAŠTIĆENIM DIJELOVIMA
    PRIRODE MEĐIMURSKE ŽUPANIJE </t>
  </si>
  <si>
    <t xml:space="preserve">VARAŽDINSKA ŽUPANIJA, 
    HGK VARAŽDIN, 
    AGENCIJA SJEVER DAN 
    HZZ VARAŽDIN </t>
  </si>
  <si>
    <t>Koalicija za život u zajednici, 
    Varaždinska županija,  
    Grad Varaždin</t>
  </si>
  <si>
    <t>Srednja strukovna škola, Varaždin, 
    Obrtna območno-podjetniška zbornica Celje, 
    Razvojna agencija Sotla 
    Šolski center Celje</t>
  </si>
  <si>
    <t>Agencija za razvoj Varaždinske županije - AZRA,  
    Međimurska energetska agencija - MENEA d.o.o., 
    TECHPO - Tehnološki center Posavja raziskovanje in 
    informiranje d.o.o., ENERGETSKA AGENCIJA ZA  
    PODRAVJE - zavod za trajnostno rabo energije - 
    ENERGAP</t>
  </si>
  <si>
    <t xml:space="preserve">AZRA, 
    IRSA - Inštitut za razvojne in strateške analize 
    (Ljubljana), 
    Tehnološki park Varaždin, </t>
  </si>
  <si>
    <t>TICM - Tehnološko inovacijski centar Međimurje, 
    Zagorska razvojna agencija - ZARA
    TECES - Tehnološki center za električne stroje,
    Agencija za razvoj Varaždinske županije - AZRA,
    Razvojni center Murska Sobota,
    TehnoCentar Univerze u Mariboru,
    Sveučilište u Zagrebu</t>
  </si>
  <si>
    <r>
      <t xml:space="preserve">Agencija za razvoj Varaždinske županije- AZRA, 
    </t>
    </r>
    <r>
      <rPr>
        <sz val="8"/>
        <color indexed="8"/>
        <rFont val="Arial"/>
        <family val="2"/>
        <charset val="238"/>
      </rPr>
      <t>Zveza lastnikov gozdov Slovenije, 
     Gozdarski inštitut Slovenije, 
     Hrvatski šumarski institut, 
     Hrvatske šume d.o.o. Zagreb- Šumarija Varaždin, 
     Hrvatska gospodarska komora-Županijska komora Varaždin, 
     OBMOČNA OBRTNO-PODJETNIŠKA ZBORNICA MARIBOR</t>
    </r>
  </si>
  <si>
    <r>
      <t xml:space="preserve">Bluewaters Environmental consultants, mag. Doris Wirth, Austrija
  </t>
    </r>
    <r>
      <rPr>
        <sz val="8"/>
        <color indexed="8"/>
        <rFont val="Arial"/>
        <family val="2"/>
        <charset val="238"/>
      </rPr>
      <t xml:space="preserve">  Znanstveno – raziskovalno središče Bistra Ptuj, Slovenija
     ZARA, Hrvatska
     ZACORDA, Hrvatska
     REDEA, Hrvatska
     PORA, Hrvatska
     Kujavsko – Pomorskie Voivodeship, Poljska
     Agentúra na podporu regionálneho rozvoja Košice, Slovačka</t>
    </r>
  </si>
  <si>
    <t>AZRA, 
    FOI, 
    IRP, 
    SAŠA inkubator, 
    HIT d.o.o., 
    ŠCV</t>
  </si>
  <si>
    <t>FOI Varaždin, 
    Varaždinska županija, 
    Prva Gimnazija Varaždin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</si>
  <si>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</si>
  <si>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</si>
  <si>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</si>
  <si>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</si>
  <si>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</si>
  <si>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</si>
  <si>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</si>
  <si>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</si>
  <si>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</si>
  <si>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</si>
  <si>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</si>
  <si>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</si>
  <si>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</si>
  <si>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R.B.</t>
  </si>
  <si>
    <t>ZBROJ JE U REDU</t>
  </si>
  <si>
    <t>UGOVORENE VRIJEDNOSTI SREDSTAVA</t>
  </si>
  <si>
    <t>SREDSTVA IZ EU FONDOVA</t>
  </si>
  <si>
    <t>SREDSTVA IZ PRORAČUNA ŽUPANIJE</t>
  </si>
  <si>
    <t>Nacionalna zaklada za razvoj civilnog društva - Potporne strukture za OCD na reg. razini</t>
  </si>
  <si>
    <t>Ured štajerske Vlade</t>
  </si>
  <si>
    <t>EUROPE FOR CITIZENS</t>
  </si>
  <si>
    <t>01.08.2009.-15.06.2012.</t>
  </si>
  <si>
    <t>MURA-DRAVA.BIKE</t>
  </si>
  <si>
    <t>Uk. rashod (EUR)</t>
  </si>
  <si>
    <t>Uk. rashod (HRK)</t>
  </si>
  <si>
    <t>IPA 85% (EUR)</t>
  </si>
  <si>
    <t>Izvještajno razdoblje</t>
  </si>
  <si>
    <t>Ukupno</t>
  </si>
  <si>
    <t>Projekt razvoja integriranog prijevoza putnika i intermodalnog prijevoza tereta na području regije sjeverne Hrvatske</t>
  </si>
  <si>
    <t>Varaždinska županija, Međimurska županija, Koprivničko-križevačka županija</t>
  </si>
  <si>
    <t>Auxilium pro Regionibus Europae in Rebus Culturalibus</t>
  </si>
  <si>
    <t>1.10.2014.-30.09.2016.</t>
  </si>
  <si>
    <t>Europski fond za regionalni razvoj</t>
  </si>
  <si>
    <t>Red.br.</t>
  </si>
  <si>
    <t>Naziv projekta</t>
  </si>
  <si>
    <t>Ukupna vrijednost projekta (u EUR)</t>
  </si>
  <si>
    <t>Ugovoreno trajanje projekta (od-do)</t>
  </si>
  <si>
    <t>Partneri u projektu</t>
  </si>
  <si>
    <r>
      <rPr>
        <b/>
        <sz val="10"/>
        <color indexed="8"/>
        <rFont val="Calibri"/>
        <family val="2"/>
        <charset val="238"/>
      </rPr>
      <t xml:space="preserve">MURA-DRAVA.BIKE </t>
    </r>
    <r>
      <rPr>
        <sz val="10"/>
        <color indexed="8"/>
        <rFont val="Calibri"/>
        <family val="2"/>
        <charset val="238"/>
      </rPr>
      <t>Mursko-dravske biciklističke staze</t>
    </r>
  </si>
  <si>
    <t>Regionalna razvojna agencija Mura, Centar za zdravje in razvoj, Prleška razvojna agencija, Znanstveno-raziskovalno središće Bistra Ptuj, Turistička zajednica Međimurske županije, Regionalna razvojna agencija Međimurje, Razvojna agencija grada Čakovca, Turistička zajednica Varaždinske županije, Varaždinska županija, Mariborska razvojna agencija</t>
  </si>
  <si>
    <t>IPA SI-HR 2007.-2013.</t>
  </si>
  <si>
    <r>
      <t xml:space="preserve">Civil Pro Leonardo Da Vinci </t>
    </r>
    <r>
      <rPr>
        <sz val="10"/>
        <color indexed="8"/>
        <rFont val="Calibri"/>
        <family val="2"/>
        <charset val="238"/>
      </rPr>
      <t xml:space="preserve"> HR 2013-1-HR1-LE002-03087 - projekt cjeloživotnog obrazovanja mobilnosti</t>
    </r>
  </si>
  <si>
    <t>14.06.2013.-22.03.2014.</t>
  </si>
  <si>
    <t>Varaždinska županija, Općina Cestica, Vatrogasna zajednica Varaždinske županije, JU za upravljanje zaštićenim dijelovima prirode Međimurske županije</t>
  </si>
  <si>
    <r>
      <t xml:space="preserve">LEDI </t>
    </r>
    <r>
      <rPr>
        <sz val="10"/>
        <color indexed="8"/>
        <rFont val="Calibri"/>
        <family val="2"/>
        <charset val="238"/>
      </rPr>
      <t xml:space="preserve"> - Lokalna inicjativa za poticanje zapošljavanja</t>
    </r>
  </si>
  <si>
    <t>Varaždinska županija, HGK, Agencija Sjever-DAN, HZZ Varaždin</t>
  </si>
  <si>
    <r>
      <t xml:space="preserve">Hearing diverse voices: </t>
    </r>
    <r>
      <rPr>
        <sz val="10"/>
        <color indexed="8"/>
        <rFont val="Calibri"/>
        <family val="2"/>
        <charset val="238"/>
      </rPr>
      <t xml:space="preserve">mainstreaming disabled persons organizations in civil dialogue - </t>
    </r>
    <r>
      <rPr>
        <b/>
        <sz val="10"/>
        <color indexed="8"/>
        <rFont val="Calibri"/>
        <family val="2"/>
        <charset val="238"/>
      </rPr>
      <t>Čujmo glasove različitih</t>
    </r>
    <r>
      <rPr>
        <sz val="10"/>
        <color indexed="8"/>
        <rFont val="Calibri"/>
        <family val="2"/>
        <charset val="238"/>
      </rPr>
      <t xml:space="preserve">: integriranje organizacja osoba s invaliditetom u civilni dijalog </t>
    </r>
  </si>
  <si>
    <t>Koalicija za život u zajednici, Varaždinska županija, Grad Varaždin</t>
  </si>
  <si>
    <r>
      <t xml:space="preserve">EUROPA ZA GRAĐANE </t>
    </r>
    <r>
      <rPr>
        <sz val="9"/>
        <color indexed="8"/>
        <rFont val="Calibri"/>
        <family val="2"/>
        <charset val="238"/>
      </rPr>
      <t>"Program jačanja kapaciteta za suradnju između općina i gradova u državama jadransko-balkanskog područja u sklopu programa Europa za građane 2014-2020"</t>
    </r>
  </si>
  <si>
    <t>01.01.2014.-31.12.2014.</t>
  </si>
  <si>
    <t>Varaždinska županija, Akademija Graz, Skupnost občin Slovenije, Sarajevska regionalna razvojna agencija SERDA, Stalna konferencija gradova i opština, Communita Montana della Carnia</t>
  </si>
  <si>
    <r>
      <t xml:space="preserve">REMO </t>
    </r>
    <r>
      <rPr>
        <sz val="9"/>
        <color indexed="8"/>
        <rFont val="Calibri"/>
        <family val="2"/>
        <charset val="238"/>
      </rPr>
      <t>Regional Networks for Quality in Vocational Mobility (Regionalne mreže za kvalitetu u strukovnoj mobilnosti)</t>
    </r>
  </si>
  <si>
    <t>Izvršna agencija za obrazovanje, audiovizualnu politiku i kulturu</t>
  </si>
  <si>
    <t>1.08.2014. - 30.09.2016.</t>
  </si>
  <si>
    <t>Nositelj  projekta</t>
  </si>
  <si>
    <t>UKUPNO:</t>
  </si>
  <si>
    <t>tečaj</t>
  </si>
  <si>
    <t>Projekti UO za gospodarstvo, regionalni razvoj i europske integracije za razdoblje 2011.-2014.</t>
  </si>
  <si>
    <t>Auxilium pro Regionibus Europae in Rebus Culturalibus, Soros Educational Center Foundation, SystemCERT Zertifizierungs GesmbH, Varaždinska županija</t>
  </si>
  <si>
    <t>Tri rijeke = Jedan cilj</t>
  </si>
  <si>
    <t>01.09.2014. - 31.11.2015.</t>
  </si>
  <si>
    <t>Javna ustanova za upravljanje zaštićenim dijelovima prirode i ekološkom mrežom Virivitičko-Podravske županije</t>
  </si>
  <si>
    <t xml:space="preserve">  Nacionalni park Duna-Drava, Javne ustanove za upravljanje zaštićenim prirodnim vrijednostima Varaždinske, Međimurske, Koprivničko-Križevačke, Osječko-Baranjeske i Vukovarsko-Srijemske županije</t>
  </si>
  <si>
    <t>IPA CBC Mađarska-Hrvatska 2007.-2013.</t>
  </si>
  <si>
    <t>Širenje mreže socijalnih usluga u zajednici</t>
  </si>
  <si>
    <t>10.06.2013. - 11.12.2014.</t>
  </si>
  <si>
    <t>Centar za rehabilitaciju Varaždin</t>
  </si>
  <si>
    <t>Varaždinska županija, Grad Varaždin, Krapinsko - zagorska županija, Društvo distrofičara, invalida cerebralne i dječje paralize i ostalih tjelesnih invalida Grada Varaždina, Udruga invalida Donja Stubica, Udruga Keruss</t>
  </si>
  <si>
    <t>Europski socijalni fond</t>
  </si>
  <si>
    <t>Centre of Excelence in ICT (ICT COE)</t>
  </si>
  <si>
    <t>01.03.2010,-31.08.2012.</t>
  </si>
  <si>
    <r>
      <rPr>
        <b/>
        <sz val="10"/>
        <color indexed="8"/>
        <rFont val="Calibri"/>
        <family val="2"/>
        <charset val="238"/>
      </rPr>
      <t xml:space="preserve">"InterCom-learning-Basic Skills" </t>
    </r>
    <r>
      <rPr>
        <sz val="10"/>
        <color indexed="8"/>
        <rFont val="Calibri"/>
        <family val="2"/>
        <charset val="238"/>
      </rPr>
      <t>program za cjeloživotno (obrazovanje i kulturu) Comenius regio Partnership</t>
    </r>
  </si>
  <si>
    <t>01.08.2011.-31.07.2013.</t>
  </si>
  <si>
    <t>Varaždinska županija, Yeading Junior School, Bucks New University, OŠ Petrijanec, FOI Varaždin</t>
  </si>
  <si>
    <r>
      <rPr>
        <b/>
        <sz val="9"/>
        <color indexed="8"/>
        <rFont val="Calibri"/>
        <family val="2"/>
        <charset val="238"/>
        <scheme val="minor"/>
      </rPr>
      <t>DIVERSE</t>
    </r>
    <r>
      <rPr>
        <sz val="9"/>
        <color indexed="8"/>
        <rFont val="Calibri"/>
        <family val="2"/>
        <charset val="238"/>
        <scheme val="minor"/>
      </rPr>
      <t xml:space="preserve"> - Dual Intarnational Volunterring Exchange &amp; Research in Sport Education</t>
    </r>
  </si>
  <si>
    <t>0.1.08.2014. - 01.02.2016.</t>
  </si>
  <si>
    <t>The Access to Sport Project</t>
  </si>
  <si>
    <t>Varaždinska županija; Fakultet organizacije i informatike Varaždin; The Access to Sport Project, London, UK; Islington Borough Ladies Football Club</t>
  </si>
  <si>
    <t>Osiguravanje pomoćnika učenicima u školama Varaždinske županije</t>
  </si>
  <si>
    <t>30.09.2014. - 1.10.2015.</t>
  </si>
  <si>
    <t>Varaždinska 
županija</t>
  </si>
  <si>
    <t>Varaždinska županija, Azra; Fakultet organizacije i informatike Varaždin, Zavod za zapošljavanje Varaždin</t>
  </si>
  <si>
    <t xml:space="preserve">Europski socijalni fond </t>
  </si>
</sst>
</file>

<file path=xl/styles.xml><?xml version="1.0" encoding="utf-8"?>
<styleSheet xmlns="http://schemas.openxmlformats.org/spreadsheetml/2006/main">
  <numFmts count="6">
    <numFmt numFmtId="164" formatCode="000"/>
    <numFmt numFmtId="165" formatCode="#,##0.00\ [$€-180C]"/>
    <numFmt numFmtId="166" formatCode="#,##0.00\ [$€-40C]"/>
    <numFmt numFmtId="167" formatCode="#,##0.00\ [$€-1]"/>
    <numFmt numFmtId="168" formatCode="_-* #,##0.00\ [$€-1]_-;\-* #,##0.00\ [$€-1]_-;_-* &quot;-&quot;??\ [$€-1]_-;_-@_-"/>
    <numFmt numFmtId="169" formatCode="_-* #,##0.00\ [$kn-41A]_-;\-* #,##0.00\ [$kn-41A]_-;_-* &quot;-&quot;??\ [$kn-41A]_-;_-@_-"/>
  </numFmts>
  <fonts count="48"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rgb="FF0070C0"/>
      <name val="Arial"/>
      <family val="2"/>
      <charset val="238"/>
    </font>
    <font>
      <b/>
      <sz val="12"/>
      <color rgb="FF0070C0"/>
      <name val="Arial"/>
      <family val="2"/>
      <charset val="238"/>
    </font>
    <font>
      <b/>
      <u/>
      <sz val="12"/>
      <color rgb="FF0070C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name val="Arial"/>
      <family val="2"/>
      <charset val="238"/>
    </font>
    <font>
      <sz val="7"/>
      <color indexed="8"/>
      <name val="Arial"/>
      <family val="2"/>
      <charset val="238"/>
    </font>
    <font>
      <sz val="10"/>
      <color rgb="FF002060"/>
      <name val="Arial"/>
      <family val="2"/>
      <charset val="238"/>
    </font>
    <font>
      <sz val="14"/>
      <color rgb="FF002060"/>
      <name val="Arial"/>
      <family val="2"/>
      <charset val="238"/>
    </font>
    <font>
      <sz val="12"/>
      <color rgb="FF002060"/>
      <name val="Arial"/>
      <family val="2"/>
      <charset val="238"/>
    </font>
    <font>
      <sz val="7"/>
      <color rgb="FF00206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4"/>
      <color theme="0"/>
      <name val="Arial"/>
      <family val="2"/>
      <charset val="238"/>
    </font>
    <font>
      <sz val="12"/>
      <color theme="0"/>
      <name val="Arial"/>
      <family val="2"/>
      <charset val="238"/>
    </font>
    <font>
      <sz val="7"/>
      <name val="Arial"/>
      <family val="2"/>
      <charset val="238"/>
    </font>
    <font>
      <b/>
      <sz val="10"/>
      <color rgb="FF002060"/>
      <name val="Arial"/>
      <family val="2"/>
      <charset val="238"/>
    </font>
    <font>
      <sz val="10"/>
      <color rgb="FF7030A0"/>
      <name val="Arial"/>
      <family val="2"/>
      <charset val="238"/>
    </font>
    <font>
      <sz val="14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6699FF"/>
      <name val="Arial"/>
      <family val="2"/>
      <charset val="238"/>
    </font>
    <font>
      <b/>
      <sz val="10"/>
      <color rgb="FF6699FF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9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EFF9FF"/>
        <bgColor indexed="64"/>
      </patternFill>
    </fill>
    <fill>
      <patternFill patternType="gray0625">
        <fgColor theme="3" tint="0.79998168889431442"/>
        <bgColor indexed="65"/>
      </patternFill>
    </fill>
    <fill>
      <patternFill patternType="gray0625">
        <fgColor theme="3" tint="0.79998168889431442"/>
        <bgColor rgb="FFEFF9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164" fontId="2" fillId="0" borderId="1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quotePrefix="1" applyFont="1" applyFill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2" borderId="23" xfId="0" applyFont="1" applyFill="1" applyBorder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quotePrefix="1" applyFont="1" applyFill="1" applyAlignment="1">
      <alignment horizontal="left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4" fontId="2" fillId="3" borderId="16" xfId="0" applyNumberFormat="1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2" fillId="3" borderId="19" xfId="0" applyFont="1" applyFill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4" fontId="2" fillId="3" borderId="21" xfId="0" applyNumberFormat="1" applyFont="1" applyFill="1" applyBorder="1" applyAlignment="1">
      <alignment vertical="center"/>
    </xf>
    <xf numFmtId="2" fontId="2" fillId="3" borderId="18" xfId="0" applyNumberFormat="1" applyFont="1" applyFill="1" applyBorder="1" applyAlignment="1">
      <alignment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vertical="center"/>
    </xf>
    <xf numFmtId="0" fontId="2" fillId="3" borderId="22" xfId="0" applyFont="1" applyFill="1" applyBorder="1" applyAlignment="1">
      <alignment vertical="center"/>
    </xf>
    <xf numFmtId="1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23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10" fillId="2" borderId="0" xfId="0" quotePrefix="1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7" fillId="4" borderId="49" xfId="0" applyFont="1" applyFill="1" applyBorder="1" applyAlignment="1">
      <alignment horizontal="center" vertical="center" wrapText="1"/>
    </xf>
    <xf numFmtId="0" fontId="27" fillId="4" borderId="13" xfId="0" applyFont="1" applyFill="1" applyBorder="1" applyAlignment="1">
      <alignment horizontal="center" vertical="center" wrapText="1"/>
    </xf>
    <xf numFmtId="0" fontId="27" fillId="4" borderId="12" xfId="0" applyFont="1" applyFill="1" applyBorder="1" applyAlignment="1">
      <alignment horizontal="center" vertical="center" wrapText="1"/>
    </xf>
    <xf numFmtId="0" fontId="26" fillId="5" borderId="15" xfId="0" applyFont="1" applyFill="1" applyBorder="1" applyAlignment="1">
      <alignment horizontal="center" vertical="center"/>
    </xf>
    <xf numFmtId="167" fontId="26" fillId="5" borderId="16" xfId="0" applyNumberFormat="1" applyFont="1" applyFill="1" applyBorder="1" applyAlignment="1">
      <alignment horizontal="center" vertical="center"/>
    </xf>
    <xf numFmtId="0" fontId="26" fillId="5" borderId="16" xfId="0" applyFont="1" applyFill="1" applyBorder="1" applyAlignment="1">
      <alignment vertical="center"/>
    </xf>
    <xf numFmtId="0" fontId="26" fillId="5" borderId="17" xfId="0" applyFont="1" applyFill="1" applyBorder="1" applyAlignment="1">
      <alignment horizontal="left" vertical="center"/>
    </xf>
    <xf numFmtId="0" fontId="26" fillId="5" borderId="51" xfId="0" applyFont="1" applyFill="1" applyBorder="1" applyAlignment="1">
      <alignment vertical="center"/>
    </xf>
    <xf numFmtId="0" fontId="26" fillId="5" borderId="19" xfId="0" applyFont="1" applyFill="1" applyBorder="1" applyAlignment="1">
      <alignment vertical="center"/>
    </xf>
    <xf numFmtId="0" fontId="26" fillId="5" borderId="18" xfId="0" applyFont="1" applyFill="1" applyBorder="1" applyAlignment="1">
      <alignment vertical="center"/>
    </xf>
    <xf numFmtId="4" fontId="26" fillId="5" borderId="16" xfId="0" applyNumberFormat="1" applyFont="1" applyFill="1" applyBorder="1" applyAlignment="1">
      <alignment vertical="center"/>
    </xf>
    <xf numFmtId="0" fontId="26" fillId="5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164" fontId="27" fillId="0" borderId="0" xfId="0" applyNumberFormat="1" applyFont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" fillId="6" borderId="3" xfId="0" applyFont="1" applyFill="1" applyBorder="1" applyAlignment="1">
      <alignment vertical="center"/>
    </xf>
    <xf numFmtId="164" fontId="2" fillId="6" borderId="1" xfId="0" applyNumberFormat="1" applyFont="1" applyFill="1" applyBorder="1" applyAlignment="1">
      <alignment horizontal="left" vertical="center"/>
    </xf>
    <xf numFmtId="0" fontId="2" fillId="6" borderId="4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0" fontId="2" fillId="6" borderId="5" xfId="0" applyFont="1" applyFill="1" applyBorder="1" applyAlignment="1">
      <alignment vertical="center"/>
    </xf>
    <xf numFmtId="0" fontId="2" fillId="6" borderId="6" xfId="0" applyFont="1" applyFill="1" applyBorder="1" applyAlignment="1">
      <alignment horizontal="left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4" fontId="22" fillId="0" borderId="0" xfId="0" applyNumberFormat="1" applyFont="1" applyAlignment="1">
      <alignment vertical="center"/>
    </xf>
    <xf numFmtId="0" fontId="25" fillId="0" borderId="0" xfId="0" applyFont="1" applyAlignment="1">
      <alignment horizontal="center" vertical="center"/>
    </xf>
    <xf numFmtId="0" fontId="11" fillId="2" borderId="0" xfId="0" applyFont="1" applyFill="1" applyAlignment="1">
      <alignment horizontal="right" vertical="center"/>
    </xf>
    <xf numFmtId="0" fontId="2" fillId="2" borderId="23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" fontId="26" fillId="5" borderId="18" xfId="0" applyNumberFormat="1" applyFont="1" applyFill="1" applyBorder="1" applyAlignment="1">
      <alignment vertical="center"/>
    </xf>
    <xf numFmtId="4" fontId="26" fillId="5" borderId="56" xfId="0" applyNumberFormat="1" applyFont="1" applyFill="1" applyBorder="1" applyAlignment="1">
      <alignment vertical="center"/>
    </xf>
    <xf numFmtId="0" fontId="26" fillId="5" borderId="51" xfId="0" applyFont="1" applyFill="1" applyBorder="1" applyAlignment="1">
      <alignment horizontal="center" vertical="center"/>
    </xf>
    <xf numFmtId="0" fontId="26" fillId="5" borderId="17" xfId="0" applyFont="1" applyFill="1" applyBorder="1" applyAlignment="1">
      <alignment vertical="center"/>
    </xf>
    <xf numFmtId="4" fontId="26" fillId="5" borderId="57" xfId="0" applyNumberFormat="1" applyFont="1" applyFill="1" applyBorder="1" applyAlignment="1">
      <alignment horizontal="right" vertical="center"/>
    </xf>
    <xf numFmtId="4" fontId="31" fillId="5" borderId="57" xfId="0" applyNumberFormat="1" applyFont="1" applyFill="1" applyBorder="1" applyAlignment="1">
      <alignment vertical="center"/>
    </xf>
    <xf numFmtId="10" fontId="26" fillId="5" borderId="19" xfId="0" applyNumberFormat="1" applyFont="1" applyFill="1" applyBorder="1" applyAlignment="1">
      <alignment vertical="center"/>
    </xf>
    <xf numFmtId="4" fontId="26" fillId="5" borderId="65" xfId="0" applyNumberFormat="1" applyFont="1" applyFill="1" applyBorder="1" applyAlignment="1">
      <alignment vertical="center"/>
    </xf>
    <xf numFmtId="4" fontId="26" fillId="5" borderId="69" xfId="0" applyNumberFormat="1" applyFont="1" applyFill="1" applyBorder="1" applyAlignment="1">
      <alignment horizontal="right"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10" fontId="26" fillId="9" borderId="13" xfId="0" applyNumberFormat="1" applyFont="1" applyFill="1" applyBorder="1" applyAlignment="1">
      <alignment horizontal="center" vertical="center"/>
    </xf>
    <xf numFmtId="0" fontId="26" fillId="9" borderId="13" xfId="0" applyFont="1" applyFill="1" applyBorder="1" applyAlignment="1">
      <alignment horizontal="center" vertical="center" wrapText="1"/>
    </xf>
    <xf numFmtId="0" fontId="26" fillId="9" borderId="12" xfId="0" applyFont="1" applyFill="1" applyBorder="1" applyAlignment="1">
      <alignment horizontal="center" vertical="center" wrapText="1"/>
    </xf>
    <xf numFmtId="0" fontId="26" fillId="9" borderId="13" xfId="0" applyFont="1" applyFill="1" applyBorder="1" applyAlignment="1">
      <alignment horizontal="center" vertical="center"/>
    </xf>
    <xf numFmtId="0" fontId="26" fillId="9" borderId="54" xfId="0" applyFont="1" applyFill="1" applyBorder="1" applyAlignment="1">
      <alignment horizontal="center" vertical="center"/>
    </xf>
    <xf numFmtId="0" fontId="26" fillId="5" borderId="23" xfId="0" applyFont="1" applyFill="1" applyBorder="1" applyAlignment="1">
      <alignment horizontal="center" vertical="center"/>
    </xf>
    <xf numFmtId="10" fontId="26" fillId="9" borderId="54" xfId="0" applyNumberFormat="1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4" fontId="26" fillId="5" borderId="51" xfId="0" applyNumberFormat="1" applyFont="1" applyFill="1" applyBorder="1" applyAlignment="1">
      <alignment vertical="center"/>
    </xf>
    <xf numFmtId="10" fontId="26" fillId="5" borderId="17" xfId="0" applyNumberFormat="1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36" fillId="2" borderId="0" xfId="0" applyFont="1" applyFill="1" applyAlignment="1">
      <alignment horizontal="right" vertical="center"/>
    </xf>
    <xf numFmtId="0" fontId="16" fillId="3" borderId="13" xfId="0" applyFont="1" applyFill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/>
    </xf>
    <xf numFmtId="4" fontId="16" fillId="3" borderId="21" xfId="0" applyNumberFormat="1" applyFont="1" applyFill="1" applyBorder="1" applyAlignment="1">
      <alignment vertical="center"/>
    </xf>
    <xf numFmtId="4" fontId="16" fillId="2" borderId="0" xfId="0" applyNumberFormat="1" applyFont="1" applyFill="1" applyAlignment="1">
      <alignment horizontal="right" vertical="center"/>
    </xf>
    <xf numFmtId="4" fontId="32" fillId="2" borderId="0" xfId="0" applyNumberFormat="1" applyFont="1" applyFill="1" applyAlignment="1">
      <alignment horizontal="right" vertical="center"/>
    </xf>
    <xf numFmtId="0" fontId="36" fillId="2" borderId="72" xfId="0" applyFont="1" applyFill="1" applyBorder="1" applyAlignment="1">
      <alignment horizontal="right" vertical="center"/>
    </xf>
    <xf numFmtId="4" fontId="32" fillId="2" borderId="72" xfId="0" applyNumberFormat="1" applyFont="1" applyFill="1" applyBorder="1" applyAlignment="1">
      <alignment horizontal="right" vertical="center"/>
    </xf>
    <xf numFmtId="4" fontId="16" fillId="2" borderId="72" xfId="0" applyNumberFormat="1" applyFont="1" applyFill="1" applyBorder="1" applyAlignment="1">
      <alignment horizontal="right" vertical="center"/>
    </xf>
    <xf numFmtId="0" fontId="0" fillId="0" borderId="72" xfId="0" applyBorder="1"/>
    <xf numFmtId="0" fontId="0" fillId="0" borderId="0" xfId="0" applyFill="1" applyBorder="1"/>
    <xf numFmtId="4" fontId="37" fillId="2" borderId="0" xfId="0" applyNumberFormat="1" applyFont="1" applyFill="1" applyAlignment="1">
      <alignment horizontal="right" vertical="center"/>
    </xf>
    <xf numFmtId="4" fontId="37" fillId="2" borderId="72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0" fillId="0" borderId="0" xfId="0" applyBorder="1"/>
    <xf numFmtId="4" fontId="0" fillId="0" borderId="27" xfId="0" applyNumberFormat="1" applyBorder="1" applyAlignment="1">
      <alignment horizontal="center" vertical="center" wrapText="1"/>
    </xf>
    <xf numFmtId="0" fontId="40" fillId="11" borderId="27" xfId="0" applyFont="1" applyFill="1" applyBorder="1" applyAlignment="1">
      <alignment horizontal="center" vertical="center" wrapText="1"/>
    </xf>
    <xf numFmtId="0" fontId="42" fillId="11" borderId="27" xfId="0" applyFont="1" applyFill="1" applyBorder="1" applyAlignment="1">
      <alignment horizontal="center" vertical="center" wrapText="1"/>
    </xf>
    <xf numFmtId="0" fontId="44" fillId="0" borderId="27" xfId="0" applyFont="1" applyBorder="1" applyAlignment="1">
      <alignment horizontal="center" vertical="center" wrapText="1"/>
    </xf>
    <xf numFmtId="0" fontId="46" fillId="0" borderId="27" xfId="0" applyFont="1" applyBorder="1" applyAlignment="1">
      <alignment horizontal="center" vertical="center" wrapText="1"/>
    </xf>
    <xf numFmtId="0" fontId="44" fillId="0" borderId="27" xfId="0" applyFont="1" applyBorder="1" applyAlignment="1">
      <alignment vertical="center" wrapText="1"/>
    </xf>
    <xf numFmtId="4" fontId="46" fillId="0" borderId="27" xfId="0" applyNumberFormat="1" applyFont="1" applyBorder="1" applyAlignment="1">
      <alignment horizontal="center" vertical="center" wrapText="1"/>
    </xf>
    <xf numFmtId="0" fontId="43" fillId="0" borderId="27" xfId="0" applyFont="1" applyBorder="1" applyAlignment="1">
      <alignment vertical="center" wrapText="1"/>
    </xf>
    <xf numFmtId="0" fontId="44" fillId="0" borderId="27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38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 vertical="center"/>
    </xf>
    <xf numFmtId="168" fontId="38" fillId="0" borderId="0" xfId="0" applyNumberFormat="1" applyFont="1" applyAlignment="1">
      <alignment horizontal="center" vertical="center"/>
    </xf>
    <xf numFmtId="0" fontId="0" fillId="0" borderId="0" xfId="0" applyAlignment="1">
      <alignment horizontal="right"/>
    </xf>
    <xf numFmtId="169" fontId="38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right" vertical="center"/>
    </xf>
    <xf numFmtId="0" fontId="43" fillId="11" borderId="27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vertical="center" wrapText="1"/>
    </xf>
    <xf numFmtId="0" fontId="1" fillId="11" borderId="27" xfId="0" applyFont="1" applyFill="1" applyBorder="1" applyAlignment="1">
      <alignment horizontal="center" vertical="center" wrapText="1"/>
    </xf>
    <xf numFmtId="4" fontId="16" fillId="0" borderId="24" xfId="0" applyNumberFormat="1" applyFont="1" applyBorder="1" applyAlignment="1">
      <alignment horizontal="center" vertical="center"/>
    </xf>
    <xf numFmtId="4" fontId="16" fillId="0" borderId="25" xfId="0" applyNumberFormat="1" applyFont="1" applyBorder="1" applyAlignment="1">
      <alignment horizontal="center" vertical="center"/>
    </xf>
    <xf numFmtId="4" fontId="16" fillId="0" borderId="21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" fontId="4" fillId="0" borderId="24" xfId="0" applyNumberFormat="1" applyFont="1" applyBorder="1" applyAlignment="1">
      <alignment horizontal="center" vertical="center"/>
    </xf>
    <xf numFmtId="4" fontId="4" fillId="0" borderId="25" xfId="0" applyNumberFormat="1" applyFont="1" applyBorder="1" applyAlignment="1">
      <alignment horizontal="center" vertical="center"/>
    </xf>
    <xf numFmtId="4" fontId="4" fillId="0" borderId="21" xfId="0" applyNumberFormat="1" applyFont="1" applyBorder="1" applyAlignment="1">
      <alignment horizontal="center" vertical="center"/>
    </xf>
    <xf numFmtId="9" fontId="4" fillId="0" borderId="24" xfId="0" applyNumberFormat="1" applyFont="1" applyBorder="1" applyAlignment="1">
      <alignment horizontal="center" vertical="center" wrapText="1"/>
    </xf>
    <xf numFmtId="9" fontId="4" fillId="0" borderId="25" xfId="0" applyNumberFormat="1" applyFont="1" applyBorder="1" applyAlignment="1">
      <alignment horizontal="center" vertical="center" wrapText="1"/>
    </xf>
    <xf numFmtId="9" fontId="4" fillId="0" borderId="21" xfId="0" applyNumberFormat="1" applyFont="1" applyBorder="1" applyAlignment="1">
      <alignment horizontal="center" vertical="center" wrapText="1"/>
    </xf>
    <xf numFmtId="9" fontId="2" fillId="0" borderId="24" xfId="0" applyNumberFormat="1" applyFont="1" applyFill="1" applyBorder="1" applyAlignment="1">
      <alignment horizontal="center" vertical="center"/>
    </xf>
    <xf numFmtId="9" fontId="2" fillId="0" borderId="25" xfId="0" applyNumberFormat="1" applyFont="1" applyFill="1" applyBorder="1" applyAlignment="1">
      <alignment horizontal="center" vertical="center"/>
    </xf>
    <xf numFmtId="9" fontId="2" fillId="0" borderId="21" xfId="0" applyNumberFormat="1" applyFont="1" applyFill="1" applyBorder="1" applyAlignment="1">
      <alignment horizontal="center" vertical="center"/>
    </xf>
    <xf numFmtId="4" fontId="2" fillId="0" borderId="24" xfId="0" applyNumberFormat="1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1" xfId="0" applyNumberFormat="1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166" fontId="4" fillId="0" borderId="24" xfId="0" applyNumberFormat="1" applyFont="1" applyBorder="1" applyAlignment="1">
      <alignment horizontal="center" vertical="center" wrapText="1"/>
    </xf>
    <xf numFmtId="166" fontId="4" fillId="0" borderId="25" xfId="0" applyNumberFormat="1" applyFont="1" applyBorder="1" applyAlignment="1">
      <alignment horizontal="center" vertical="center" wrapText="1"/>
    </xf>
    <xf numFmtId="166" fontId="4" fillId="0" borderId="21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center" wrapText="1"/>
    </xf>
    <xf numFmtId="4" fontId="2" fillId="0" borderId="24" xfId="0" applyNumberFormat="1" applyFont="1" applyBorder="1" applyAlignment="1">
      <alignment horizontal="center" vertical="center"/>
    </xf>
    <xf numFmtId="4" fontId="2" fillId="0" borderId="25" xfId="0" applyNumberFormat="1" applyFont="1" applyBorder="1" applyAlignment="1">
      <alignment horizontal="center" vertical="center"/>
    </xf>
    <xf numFmtId="4" fontId="2" fillId="0" borderId="21" xfId="0" applyNumberFormat="1" applyFont="1" applyBorder="1" applyAlignment="1">
      <alignment horizontal="center" vertical="center"/>
    </xf>
    <xf numFmtId="4" fontId="4" fillId="0" borderId="24" xfId="0" applyNumberFormat="1" applyFont="1" applyFill="1" applyBorder="1" applyAlignment="1">
      <alignment horizontal="center" vertical="center"/>
    </xf>
    <xf numFmtId="4" fontId="4" fillId="0" borderId="25" xfId="0" applyNumberFormat="1" applyFont="1" applyFill="1" applyBorder="1" applyAlignment="1">
      <alignment horizontal="center" vertical="center"/>
    </xf>
    <xf numFmtId="4" fontId="4" fillId="0" borderId="21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167" fontId="4" fillId="0" borderId="24" xfId="0" applyNumberFormat="1" applyFont="1" applyBorder="1" applyAlignment="1">
      <alignment horizontal="center" vertical="center" wrapText="1"/>
    </xf>
    <xf numFmtId="167" fontId="4" fillId="0" borderId="25" xfId="0" applyNumberFormat="1" applyFont="1" applyBorder="1" applyAlignment="1">
      <alignment horizontal="center" vertical="center" wrapText="1"/>
    </xf>
    <xf numFmtId="167" fontId="4" fillId="0" borderId="21" xfId="0" applyNumberFormat="1" applyFont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31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vertical="center"/>
    </xf>
    <xf numFmtId="0" fontId="2" fillId="3" borderId="36" xfId="0" applyFont="1" applyFill="1" applyBorder="1" applyAlignment="1">
      <alignment horizontal="left" vertical="center" wrapText="1"/>
    </xf>
    <xf numFmtId="0" fontId="2" fillId="3" borderId="37" xfId="0" applyFont="1" applyFill="1" applyBorder="1" applyAlignment="1">
      <alignment horizontal="left" vertical="center"/>
    </xf>
    <xf numFmtId="0" fontId="2" fillId="3" borderId="38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21" xfId="0" applyBorder="1"/>
    <xf numFmtId="0" fontId="2" fillId="3" borderId="42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9" fontId="4" fillId="0" borderId="24" xfId="0" applyNumberFormat="1" applyFont="1" applyFill="1" applyBorder="1" applyAlignment="1">
      <alignment horizontal="center" vertical="center"/>
    </xf>
    <xf numFmtId="9" fontId="4" fillId="0" borderId="25" xfId="0" applyNumberFormat="1" applyFont="1" applyFill="1" applyBorder="1" applyAlignment="1">
      <alignment horizontal="center" vertical="center"/>
    </xf>
    <xf numFmtId="9" fontId="4" fillId="0" borderId="21" xfId="0" applyNumberFormat="1" applyFont="1" applyFill="1" applyBorder="1" applyAlignment="1">
      <alignment horizontal="center" vertical="center"/>
    </xf>
    <xf numFmtId="165" fontId="4" fillId="0" borderId="24" xfId="0" applyNumberFormat="1" applyFont="1" applyBorder="1" applyAlignment="1">
      <alignment horizontal="center" vertical="center" wrapText="1"/>
    </xf>
    <xf numFmtId="165" fontId="4" fillId="0" borderId="25" xfId="0" applyNumberFormat="1" applyFont="1" applyBorder="1" applyAlignment="1">
      <alignment horizontal="center" vertical="center" wrapText="1"/>
    </xf>
    <xf numFmtId="165" fontId="4" fillId="0" borderId="21" xfId="0" applyNumberFormat="1" applyFont="1" applyBorder="1" applyAlignment="1">
      <alignment horizontal="center" vertical="center" wrapText="1"/>
    </xf>
    <xf numFmtId="4" fontId="22" fillId="7" borderId="24" xfId="0" applyNumberFormat="1" applyFont="1" applyFill="1" applyBorder="1" applyAlignment="1">
      <alignment horizontal="center" vertical="center"/>
    </xf>
    <xf numFmtId="4" fontId="22" fillId="7" borderId="25" xfId="0" applyNumberFormat="1" applyFont="1" applyFill="1" applyBorder="1" applyAlignment="1">
      <alignment horizontal="center" vertical="center"/>
    </xf>
    <xf numFmtId="4" fontId="22" fillId="7" borderId="21" xfId="0" applyNumberFormat="1" applyFont="1" applyFill="1" applyBorder="1" applyAlignment="1">
      <alignment horizontal="center" vertical="center"/>
    </xf>
    <xf numFmtId="4" fontId="22" fillId="7" borderId="43" xfId="0" applyNumberFormat="1" applyFont="1" applyFill="1" applyBorder="1" applyAlignment="1">
      <alignment horizontal="center" vertical="center"/>
    </xf>
    <xf numFmtId="4" fontId="22" fillId="7" borderId="52" xfId="0" applyNumberFormat="1" applyFont="1" applyFill="1" applyBorder="1" applyAlignment="1">
      <alignment horizontal="center" vertical="center"/>
    </xf>
    <xf numFmtId="4" fontId="22" fillId="7" borderId="15" xfId="0" applyNumberFormat="1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10" fontId="2" fillId="0" borderId="63" xfId="0" applyNumberFormat="1" applyFont="1" applyFill="1" applyBorder="1" applyAlignment="1">
      <alignment horizontal="center" vertical="center"/>
    </xf>
    <xf numFmtId="4" fontId="22" fillId="8" borderId="43" xfId="0" applyNumberFormat="1" applyFont="1" applyFill="1" applyBorder="1" applyAlignment="1">
      <alignment horizontal="center" vertical="center"/>
    </xf>
    <xf numFmtId="4" fontId="22" fillId="8" borderId="52" xfId="0" applyNumberFormat="1" applyFont="1" applyFill="1" applyBorder="1" applyAlignment="1">
      <alignment horizontal="center" vertical="center"/>
    </xf>
    <xf numFmtId="4" fontId="22" fillId="8" borderId="15" xfId="0" applyNumberFormat="1" applyFont="1" applyFill="1" applyBorder="1" applyAlignment="1">
      <alignment horizontal="center" vertical="center"/>
    </xf>
    <xf numFmtId="10" fontId="32" fillId="0" borderId="40" xfId="0" applyNumberFormat="1" applyFont="1" applyFill="1" applyBorder="1" applyAlignment="1">
      <alignment horizontal="center" vertical="center"/>
    </xf>
    <xf numFmtId="10" fontId="32" fillId="0" borderId="22" xfId="0" applyNumberFormat="1" applyFont="1" applyFill="1" applyBorder="1" applyAlignment="1">
      <alignment horizontal="center" vertical="center"/>
    </xf>
    <xf numFmtId="10" fontId="32" fillId="6" borderId="39" xfId="0" applyNumberFormat="1" applyFont="1" applyFill="1" applyBorder="1" applyAlignment="1">
      <alignment horizontal="center" vertical="center"/>
    </xf>
    <xf numFmtId="10" fontId="32" fillId="6" borderId="40" xfId="0" applyNumberFormat="1" applyFont="1" applyFill="1" applyBorder="1" applyAlignment="1">
      <alignment horizontal="center" vertical="center"/>
    </xf>
    <xf numFmtId="10" fontId="32" fillId="6" borderId="22" xfId="0" applyNumberFormat="1" applyFont="1" applyFill="1" applyBorder="1" applyAlignment="1">
      <alignment horizontal="center" vertical="center"/>
    </xf>
    <xf numFmtId="10" fontId="32" fillId="0" borderId="39" xfId="0" applyNumberFormat="1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6" borderId="39" xfId="0" applyFont="1" applyFill="1" applyBorder="1" applyAlignment="1">
      <alignment horizontal="center" vertical="center" wrapText="1"/>
    </xf>
    <xf numFmtId="0" fontId="2" fillId="6" borderId="40" xfId="0" applyFont="1" applyFill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36" xfId="0" applyFont="1" applyFill="1" applyBorder="1" applyAlignment="1">
      <alignment horizontal="center" vertical="center" wrapText="1"/>
    </xf>
    <xf numFmtId="0" fontId="2" fillId="6" borderId="37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4" fontId="22" fillId="8" borderId="24" xfId="0" applyNumberFormat="1" applyFont="1" applyFill="1" applyBorder="1" applyAlignment="1">
      <alignment horizontal="center" vertical="center"/>
    </xf>
    <xf numFmtId="4" fontId="22" fillId="8" borderId="25" xfId="0" applyNumberFormat="1" applyFont="1" applyFill="1" applyBorder="1" applyAlignment="1">
      <alignment horizontal="center" vertical="center"/>
    </xf>
    <xf numFmtId="4" fontId="22" fillId="8" borderId="21" xfId="0" applyNumberFormat="1" applyFont="1" applyFill="1" applyBorder="1" applyAlignment="1">
      <alignment horizontal="center" vertical="center"/>
    </xf>
    <xf numFmtId="10" fontId="2" fillId="6" borderId="3" xfId="0" applyNumberFormat="1" applyFont="1" applyFill="1" applyBorder="1" applyAlignment="1">
      <alignment horizontal="center" vertical="center"/>
    </xf>
    <xf numFmtId="10" fontId="2" fillId="6" borderId="5" xfId="0" applyNumberFormat="1" applyFont="1" applyFill="1" applyBorder="1" applyAlignment="1">
      <alignment horizontal="center" vertical="center"/>
    </xf>
    <xf numFmtId="10" fontId="2" fillId="6" borderId="63" xfId="0" applyNumberFormat="1" applyFont="1" applyFill="1" applyBorder="1" applyAlignment="1">
      <alignment horizontal="center" vertical="center"/>
    </xf>
    <xf numFmtId="4" fontId="22" fillId="7" borderId="44" xfId="0" applyNumberFormat="1" applyFont="1" applyFill="1" applyBorder="1" applyAlignment="1">
      <alignment horizontal="center" vertical="center"/>
    </xf>
    <xf numFmtId="4" fontId="22" fillId="7" borderId="1" xfId="0" applyNumberFormat="1" applyFont="1" applyFill="1" applyBorder="1" applyAlignment="1">
      <alignment horizontal="center" vertical="center"/>
    </xf>
    <xf numFmtId="4" fontId="4" fillId="0" borderId="66" xfId="0" applyNumberFormat="1" applyFont="1" applyBorder="1" applyAlignment="1">
      <alignment horizontal="right" vertical="center"/>
    </xf>
    <xf numFmtId="4" fontId="4" fillId="0" borderId="67" xfId="0" applyNumberFormat="1" applyFont="1" applyBorder="1" applyAlignment="1">
      <alignment horizontal="right" vertical="center"/>
    </xf>
    <xf numFmtId="4" fontId="4" fillId="0" borderId="68" xfId="0" applyNumberFormat="1" applyFont="1" applyBorder="1" applyAlignment="1">
      <alignment horizontal="right" vertical="center"/>
    </xf>
    <xf numFmtId="9" fontId="20" fillId="0" borderId="36" xfId="0" applyNumberFormat="1" applyFont="1" applyBorder="1" applyAlignment="1">
      <alignment horizontal="center" vertical="center" wrapText="1"/>
    </xf>
    <xf numFmtId="9" fontId="20" fillId="0" borderId="37" xfId="0" applyNumberFormat="1" applyFont="1" applyBorder="1" applyAlignment="1">
      <alignment horizontal="center" vertical="center" wrapText="1"/>
    </xf>
    <xf numFmtId="9" fontId="20" fillId="0" borderId="14" xfId="0" applyNumberFormat="1" applyFont="1" applyBorder="1" applyAlignment="1">
      <alignment horizontal="center" vertical="center" wrapText="1"/>
    </xf>
    <xf numFmtId="0" fontId="27" fillId="5" borderId="36" xfId="0" applyFont="1" applyFill="1" applyBorder="1" applyAlignment="1">
      <alignment horizontal="center" vertical="center"/>
    </xf>
    <xf numFmtId="0" fontId="27" fillId="5" borderId="37" xfId="0" applyFont="1" applyFill="1" applyBorder="1" applyAlignment="1">
      <alignment horizontal="center" vertical="center"/>
    </xf>
    <xf numFmtId="0" fontId="27" fillId="5" borderId="14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164" fontId="2" fillId="0" borderId="43" xfId="0" applyNumberFormat="1" applyFont="1" applyBorder="1" applyAlignment="1">
      <alignment horizontal="center" vertical="center" wrapText="1"/>
    </xf>
    <xf numFmtId="164" fontId="2" fillId="0" borderId="52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4" fontId="4" fillId="0" borderId="58" xfId="0" applyNumberFormat="1" applyFont="1" applyBorder="1" applyAlignment="1">
      <alignment horizontal="center" vertical="center"/>
    </xf>
    <xf numFmtId="4" fontId="4" fillId="0" borderId="59" xfId="0" applyNumberFormat="1" applyFont="1" applyBorder="1" applyAlignment="1">
      <alignment horizontal="center" vertical="center"/>
    </xf>
    <xf numFmtId="4" fontId="4" fillId="0" borderId="60" xfId="0" applyNumberFormat="1" applyFont="1" applyBorder="1" applyAlignment="1">
      <alignment horizontal="center" vertical="center"/>
    </xf>
    <xf numFmtId="4" fontId="4" fillId="0" borderId="61" xfId="0" applyNumberFormat="1" applyFont="1" applyBorder="1" applyAlignment="1">
      <alignment horizontal="center" vertical="center"/>
    </xf>
    <xf numFmtId="4" fontId="4" fillId="0" borderId="62" xfId="0" applyNumberFormat="1" applyFont="1" applyBorder="1" applyAlignment="1">
      <alignment horizontal="center" vertical="center"/>
    </xf>
    <xf numFmtId="4" fontId="4" fillId="0" borderId="64" xfId="0" applyNumberFormat="1" applyFont="1" applyBorder="1" applyAlignment="1">
      <alignment horizontal="center" vertical="center"/>
    </xf>
    <xf numFmtId="4" fontId="2" fillId="0" borderId="58" xfId="0" applyNumberFormat="1" applyFont="1" applyFill="1" applyBorder="1" applyAlignment="1">
      <alignment horizontal="right" vertical="center"/>
    </xf>
    <xf numFmtId="4" fontId="2" fillId="0" borderId="59" xfId="0" applyNumberFormat="1" applyFont="1" applyFill="1" applyBorder="1" applyAlignment="1">
      <alignment horizontal="right" vertical="center"/>
    </xf>
    <xf numFmtId="4" fontId="2" fillId="0" borderId="60" xfId="0" applyNumberFormat="1" applyFont="1" applyFill="1" applyBorder="1" applyAlignment="1">
      <alignment horizontal="right" vertical="center"/>
    </xf>
    <xf numFmtId="4" fontId="22" fillId="7" borderId="20" xfId="0" applyNumberFormat="1" applyFont="1" applyFill="1" applyBorder="1" applyAlignment="1">
      <alignment horizontal="center" vertical="center"/>
    </xf>
    <xf numFmtId="167" fontId="4" fillId="6" borderId="24" xfId="0" applyNumberFormat="1" applyFont="1" applyFill="1" applyBorder="1" applyAlignment="1">
      <alignment horizontal="center" vertical="center" wrapText="1"/>
    </xf>
    <xf numFmtId="167" fontId="4" fillId="6" borderId="25" xfId="0" applyNumberFormat="1" applyFont="1" applyFill="1" applyBorder="1" applyAlignment="1">
      <alignment horizontal="center" vertical="center" wrapText="1"/>
    </xf>
    <xf numFmtId="167" fontId="4" fillId="6" borderId="21" xfId="0" applyNumberFormat="1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39" xfId="0" applyFont="1" applyFill="1" applyBorder="1" applyAlignment="1">
      <alignment horizontal="left" vertical="center" wrapText="1"/>
    </xf>
    <xf numFmtId="0" fontId="2" fillId="6" borderId="40" xfId="0" applyFont="1" applyFill="1" applyBorder="1" applyAlignment="1">
      <alignment horizontal="left" vertical="center" wrapText="1"/>
    </xf>
    <xf numFmtId="0" fontId="2" fillId="6" borderId="22" xfId="0" applyFont="1" applyFill="1" applyBorder="1" applyAlignment="1">
      <alignment horizontal="left" vertical="center" wrapText="1"/>
    </xf>
    <xf numFmtId="4" fontId="16" fillId="0" borderId="58" xfId="0" applyNumberFormat="1" applyFont="1" applyFill="1" applyBorder="1" applyAlignment="1">
      <alignment horizontal="right" vertical="center"/>
    </xf>
    <xf numFmtId="4" fontId="16" fillId="0" borderId="59" xfId="0" applyNumberFormat="1" applyFont="1" applyFill="1" applyBorder="1" applyAlignment="1">
      <alignment horizontal="right" vertical="center"/>
    </xf>
    <xf numFmtId="4" fontId="4" fillId="6" borderId="66" xfId="0" applyNumberFormat="1" applyFont="1" applyFill="1" applyBorder="1" applyAlignment="1">
      <alignment horizontal="right" vertical="center"/>
    </xf>
    <xf numFmtId="4" fontId="4" fillId="6" borderId="67" xfId="0" applyNumberFormat="1" applyFont="1" applyFill="1" applyBorder="1" applyAlignment="1">
      <alignment horizontal="right" vertical="center"/>
    </xf>
    <xf numFmtId="4" fontId="4" fillId="6" borderId="68" xfId="0" applyNumberFormat="1" applyFont="1" applyFill="1" applyBorder="1" applyAlignment="1">
      <alignment horizontal="right" vertical="center"/>
    </xf>
    <xf numFmtId="0" fontId="4" fillId="6" borderId="36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164" fontId="2" fillId="6" borderId="43" xfId="0" applyNumberFormat="1" applyFont="1" applyFill="1" applyBorder="1" applyAlignment="1">
      <alignment horizontal="center" vertical="center" wrapText="1"/>
    </xf>
    <xf numFmtId="164" fontId="2" fillId="6" borderId="52" xfId="0" applyNumberFormat="1" applyFont="1" applyFill="1" applyBorder="1" applyAlignment="1">
      <alignment horizontal="center" vertical="center" wrapText="1"/>
    </xf>
    <xf numFmtId="164" fontId="2" fillId="6" borderId="15" xfId="0" applyNumberFormat="1" applyFont="1" applyFill="1" applyBorder="1" applyAlignment="1">
      <alignment horizontal="center" vertical="center" wrapText="1"/>
    </xf>
    <xf numFmtId="4" fontId="4" fillId="6" borderId="58" xfId="0" applyNumberFormat="1" applyFont="1" applyFill="1" applyBorder="1" applyAlignment="1">
      <alignment horizontal="center" vertical="center"/>
    </xf>
    <xf numFmtId="4" fontId="4" fillId="6" borderId="59" xfId="0" applyNumberFormat="1" applyFont="1" applyFill="1" applyBorder="1" applyAlignment="1">
      <alignment horizontal="center" vertical="center"/>
    </xf>
    <xf numFmtId="4" fontId="4" fillId="6" borderId="60" xfId="0" applyNumberFormat="1" applyFont="1" applyFill="1" applyBorder="1" applyAlignment="1">
      <alignment horizontal="center" vertical="center"/>
    </xf>
    <xf numFmtId="4" fontId="4" fillId="6" borderId="61" xfId="0" applyNumberFormat="1" applyFont="1" applyFill="1" applyBorder="1" applyAlignment="1">
      <alignment horizontal="center" vertical="center"/>
    </xf>
    <xf numFmtId="4" fontId="4" fillId="6" borderId="62" xfId="0" applyNumberFormat="1" applyFont="1" applyFill="1" applyBorder="1" applyAlignment="1">
      <alignment horizontal="center" vertical="center"/>
    </xf>
    <xf numFmtId="4" fontId="4" fillId="6" borderId="64" xfId="0" applyNumberFormat="1" applyFont="1" applyFill="1" applyBorder="1" applyAlignment="1">
      <alignment horizontal="center" vertical="center"/>
    </xf>
    <xf numFmtId="9" fontId="20" fillId="6" borderId="36" xfId="0" applyNumberFormat="1" applyFont="1" applyFill="1" applyBorder="1" applyAlignment="1">
      <alignment horizontal="center" vertical="center" wrapText="1"/>
    </xf>
    <xf numFmtId="9" fontId="20" fillId="6" borderId="37" xfId="0" applyNumberFormat="1" applyFont="1" applyFill="1" applyBorder="1" applyAlignment="1">
      <alignment horizontal="center" vertical="center" wrapText="1"/>
    </xf>
    <xf numFmtId="9" fontId="20" fillId="6" borderId="14" xfId="0" applyNumberFormat="1" applyFont="1" applyFill="1" applyBorder="1" applyAlignment="1">
      <alignment horizontal="center" vertical="center" wrapText="1"/>
    </xf>
    <xf numFmtId="4" fontId="2" fillId="6" borderId="58" xfId="0" applyNumberFormat="1" applyFont="1" applyFill="1" applyBorder="1" applyAlignment="1">
      <alignment horizontal="right" vertical="center"/>
    </xf>
    <xf numFmtId="4" fontId="2" fillId="6" borderId="59" xfId="0" applyNumberFormat="1" applyFont="1" applyFill="1" applyBorder="1" applyAlignment="1">
      <alignment horizontal="right" vertical="center"/>
    </xf>
    <xf numFmtId="4" fontId="2" fillId="6" borderId="60" xfId="0" applyNumberFormat="1" applyFont="1" applyFill="1" applyBorder="1" applyAlignment="1">
      <alignment horizontal="right" vertical="center"/>
    </xf>
    <xf numFmtId="4" fontId="22" fillId="8" borderId="44" xfId="0" applyNumberFormat="1" applyFont="1" applyFill="1" applyBorder="1" applyAlignment="1">
      <alignment horizontal="center" vertical="center"/>
    </xf>
    <xf numFmtId="4" fontId="22" fillId="8" borderId="1" xfId="0" applyNumberFormat="1" applyFont="1" applyFill="1" applyBorder="1" applyAlignment="1">
      <alignment horizontal="center" vertical="center"/>
    </xf>
    <xf numFmtId="4" fontId="22" fillId="8" borderId="20" xfId="0" applyNumberFormat="1" applyFont="1" applyFill="1" applyBorder="1" applyAlignment="1">
      <alignment horizontal="center" vertical="center"/>
    </xf>
    <xf numFmtId="0" fontId="2" fillId="0" borderId="39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4" fillId="6" borderId="36" xfId="0" applyFont="1" applyFill="1" applyBorder="1" applyAlignment="1">
      <alignment horizontal="center" vertical="center" wrapText="1"/>
    </xf>
    <xf numFmtId="0" fontId="4" fillId="6" borderId="37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4" fontId="16" fillId="6" borderId="58" xfId="0" applyNumberFormat="1" applyFont="1" applyFill="1" applyBorder="1" applyAlignment="1">
      <alignment horizontal="right" vertical="center"/>
    </xf>
    <xf numFmtId="4" fontId="16" fillId="6" borderId="59" xfId="0" applyNumberFormat="1" applyFont="1" applyFill="1" applyBorder="1" applyAlignment="1">
      <alignment horizontal="right" vertical="center"/>
    </xf>
    <xf numFmtId="4" fontId="16" fillId="6" borderId="60" xfId="0" applyNumberFormat="1" applyFont="1" applyFill="1" applyBorder="1" applyAlignment="1">
      <alignment horizontal="right" vertical="center"/>
    </xf>
    <xf numFmtId="4" fontId="16" fillId="6" borderId="66" xfId="0" applyNumberFormat="1" applyFont="1" applyFill="1" applyBorder="1" applyAlignment="1">
      <alignment horizontal="right" vertical="center"/>
    </xf>
    <xf numFmtId="4" fontId="16" fillId="6" borderId="67" xfId="0" applyNumberFormat="1" applyFont="1" applyFill="1" applyBorder="1" applyAlignment="1">
      <alignment horizontal="right" vertical="center"/>
    </xf>
    <xf numFmtId="4" fontId="16" fillId="6" borderId="68" xfId="0" applyNumberFormat="1" applyFont="1" applyFill="1" applyBorder="1" applyAlignment="1">
      <alignment horizontal="right" vertical="center"/>
    </xf>
    <xf numFmtId="4" fontId="16" fillId="6" borderId="61" xfId="0" applyNumberFormat="1" applyFont="1" applyFill="1" applyBorder="1" applyAlignment="1">
      <alignment horizontal="center" vertical="center"/>
    </xf>
    <xf numFmtId="4" fontId="16" fillId="6" borderId="62" xfId="0" applyNumberFormat="1" applyFont="1" applyFill="1" applyBorder="1" applyAlignment="1">
      <alignment horizontal="center" vertical="center"/>
    </xf>
    <xf numFmtId="4" fontId="16" fillId="6" borderId="64" xfId="0" applyNumberFormat="1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4" fontId="4" fillId="6" borderId="58" xfId="0" applyNumberFormat="1" applyFont="1" applyFill="1" applyBorder="1" applyAlignment="1">
      <alignment horizontal="right" vertical="center"/>
    </xf>
    <xf numFmtId="4" fontId="4" fillId="6" borderId="59" xfId="0" applyNumberFormat="1" applyFont="1" applyFill="1" applyBorder="1" applyAlignment="1">
      <alignment horizontal="right" vertical="center"/>
    </xf>
    <xf numFmtId="4" fontId="4" fillId="6" borderId="60" xfId="0" applyNumberFormat="1" applyFont="1" applyFill="1" applyBorder="1" applyAlignment="1">
      <alignment horizontal="right" vertical="center"/>
    </xf>
    <xf numFmtId="10" fontId="4" fillId="6" borderId="3" xfId="0" applyNumberFormat="1" applyFont="1" applyFill="1" applyBorder="1" applyAlignment="1">
      <alignment horizontal="center" vertical="center"/>
    </xf>
    <xf numFmtId="10" fontId="4" fillId="6" borderId="5" xfId="0" applyNumberFormat="1" applyFont="1" applyFill="1" applyBorder="1" applyAlignment="1">
      <alignment horizontal="center" vertical="center"/>
    </xf>
    <xf numFmtId="10" fontId="4" fillId="6" borderId="63" xfId="0" applyNumberFormat="1" applyFont="1" applyFill="1" applyBorder="1" applyAlignment="1">
      <alignment horizontal="center" vertical="center"/>
    </xf>
    <xf numFmtId="4" fontId="16" fillId="0" borderId="60" xfId="0" applyNumberFormat="1" applyFont="1" applyFill="1" applyBorder="1" applyAlignment="1">
      <alignment horizontal="right" vertical="center"/>
    </xf>
    <xf numFmtId="4" fontId="16" fillId="0" borderId="61" xfId="0" applyNumberFormat="1" applyFont="1" applyBorder="1" applyAlignment="1">
      <alignment horizontal="center" vertical="center"/>
    </xf>
    <xf numFmtId="4" fontId="16" fillId="0" borderId="62" xfId="0" applyNumberFormat="1" applyFont="1" applyBorder="1" applyAlignment="1">
      <alignment horizontal="center" vertical="center"/>
    </xf>
    <xf numFmtId="4" fontId="16" fillId="0" borderId="64" xfId="0" applyNumberFormat="1" applyFont="1" applyBorder="1" applyAlignment="1">
      <alignment horizontal="center" vertical="center"/>
    </xf>
    <xf numFmtId="4" fontId="16" fillId="0" borderId="66" xfId="0" applyNumberFormat="1" applyFont="1" applyBorder="1" applyAlignment="1">
      <alignment horizontal="right" vertical="center"/>
    </xf>
    <xf numFmtId="4" fontId="16" fillId="0" borderId="67" xfId="0" applyNumberFormat="1" applyFont="1" applyBorder="1" applyAlignment="1">
      <alignment horizontal="right" vertical="center"/>
    </xf>
    <xf numFmtId="4" fontId="16" fillId="0" borderId="68" xfId="0" applyNumberFormat="1" applyFont="1" applyBorder="1" applyAlignment="1">
      <alignment horizontal="right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0" fillId="6" borderId="25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26" fillId="5" borderId="36" xfId="0" applyFont="1" applyFill="1" applyBorder="1" applyAlignment="1">
      <alignment horizontal="left" vertical="center" wrapText="1"/>
    </xf>
    <xf numFmtId="0" fontId="26" fillId="5" borderId="37" xfId="0" applyFont="1" applyFill="1" applyBorder="1" applyAlignment="1">
      <alignment horizontal="left" vertical="center"/>
    </xf>
    <xf numFmtId="0" fontId="26" fillId="5" borderId="38" xfId="0" applyFont="1" applyFill="1" applyBorder="1" applyAlignment="1">
      <alignment horizontal="left" vertical="center"/>
    </xf>
    <xf numFmtId="0" fontId="26" fillId="5" borderId="24" xfId="0" applyFont="1" applyFill="1" applyBorder="1" applyAlignment="1">
      <alignment horizontal="center" vertical="center"/>
    </xf>
    <xf numFmtId="0" fontId="26" fillId="5" borderId="25" xfId="0" applyFont="1" applyFill="1" applyBorder="1" applyAlignment="1">
      <alignment horizontal="center" vertical="center"/>
    </xf>
    <xf numFmtId="0" fontId="26" fillId="5" borderId="24" xfId="0" applyFont="1" applyFill="1" applyBorder="1" applyAlignment="1">
      <alignment horizontal="center" vertical="center" wrapText="1"/>
    </xf>
    <xf numFmtId="0" fontId="26" fillId="5" borderId="25" xfId="0" applyFont="1" applyFill="1" applyBorder="1" applyAlignment="1">
      <alignment horizontal="center" vertical="center" wrapText="1"/>
    </xf>
    <xf numFmtId="0" fontId="26" fillId="5" borderId="25" xfId="0" applyFont="1" applyFill="1" applyBorder="1" applyAlignment="1">
      <alignment vertical="center"/>
    </xf>
    <xf numFmtId="0" fontId="26" fillId="5" borderId="39" xfId="0" applyFont="1" applyFill="1" applyBorder="1" applyAlignment="1">
      <alignment horizontal="center" vertical="center" wrapText="1"/>
    </xf>
    <xf numFmtId="0" fontId="26" fillId="5" borderId="40" xfId="0" applyFont="1" applyFill="1" applyBorder="1" applyAlignment="1">
      <alignment horizontal="center" vertical="center" wrapText="1"/>
    </xf>
    <xf numFmtId="0" fontId="26" fillId="5" borderId="41" xfId="0" applyFont="1" applyFill="1" applyBorder="1" applyAlignment="1">
      <alignment horizontal="center" vertical="center" wrapText="1"/>
    </xf>
    <xf numFmtId="0" fontId="26" fillId="5" borderId="35" xfId="0" applyFont="1" applyFill="1" applyBorder="1" applyAlignment="1">
      <alignment horizontal="center" vertical="center" wrapText="1"/>
    </xf>
    <xf numFmtId="0" fontId="26" fillId="5" borderId="38" xfId="0" applyFont="1" applyFill="1" applyBorder="1" applyAlignment="1">
      <alignment horizontal="center" vertical="center" wrapText="1"/>
    </xf>
    <xf numFmtId="0" fontId="26" fillId="5" borderId="50" xfId="0" applyFont="1" applyFill="1" applyBorder="1" applyAlignment="1">
      <alignment horizontal="center" vertical="center" wrapText="1"/>
    </xf>
    <xf numFmtId="0" fontId="26" fillId="5" borderId="47" xfId="0" applyFont="1" applyFill="1" applyBorder="1" applyAlignment="1">
      <alignment horizontal="center" vertical="center" wrapText="1"/>
    </xf>
    <xf numFmtId="0" fontId="26" fillId="5" borderId="27" xfId="0" applyFont="1" applyFill="1" applyBorder="1" applyAlignment="1">
      <alignment horizontal="center" vertical="center" wrapText="1"/>
    </xf>
    <xf numFmtId="0" fontId="26" fillId="5" borderId="30" xfId="0" applyFont="1" applyFill="1" applyBorder="1" applyAlignment="1">
      <alignment horizontal="center" vertical="center" wrapText="1"/>
    </xf>
    <xf numFmtId="0" fontId="26" fillId="5" borderId="52" xfId="0" applyFont="1" applyFill="1" applyBorder="1" applyAlignment="1">
      <alignment horizontal="center" vertical="center" wrapText="1"/>
    </xf>
    <xf numFmtId="0" fontId="26" fillId="5" borderId="70" xfId="0" applyFont="1" applyFill="1" applyBorder="1" applyAlignment="1">
      <alignment horizontal="center" vertical="center" wrapText="1"/>
    </xf>
    <xf numFmtId="0" fontId="26" fillId="5" borderId="71" xfId="0" applyFont="1" applyFill="1" applyBorder="1" applyAlignment="1">
      <alignment horizontal="center" vertical="center" wrapText="1"/>
    </xf>
    <xf numFmtId="0" fontId="26" fillId="5" borderId="46" xfId="0" applyFont="1" applyFill="1" applyBorder="1" applyAlignment="1">
      <alignment horizontal="center" vertical="center" wrapText="1"/>
    </xf>
    <xf numFmtId="0" fontId="26" fillId="5" borderId="33" xfId="0" applyFont="1" applyFill="1" applyBorder="1" applyAlignment="1">
      <alignment horizontal="center" vertical="center" wrapText="1"/>
    </xf>
    <xf numFmtId="0" fontId="26" fillId="5" borderId="33" xfId="0" applyFont="1" applyFill="1" applyBorder="1" applyAlignment="1">
      <alignment horizontal="center" vertical="center"/>
    </xf>
    <xf numFmtId="0" fontId="26" fillId="5" borderId="34" xfId="0" applyFont="1" applyFill="1" applyBorder="1" applyAlignment="1">
      <alignment horizontal="center" vertical="center"/>
    </xf>
    <xf numFmtId="0" fontId="26" fillId="5" borderId="26" xfId="0" applyFont="1" applyFill="1" applyBorder="1" applyAlignment="1">
      <alignment horizontal="center" vertical="center"/>
    </xf>
    <xf numFmtId="0" fontId="26" fillId="5" borderId="32" xfId="0" applyFont="1" applyFill="1" applyBorder="1" applyAlignment="1">
      <alignment horizontal="center" vertical="center"/>
    </xf>
    <xf numFmtId="0" fontId="26" fillId="5" borderId="36" xfId="0" applyFont="1" applyFill="1" applyBorder="1" applyAlignment="1">
      <alignment horizontal="center" vertical="center" wrapText="1"/>
    </xf>
    <xf numFmtId="0" fontId="26" fillId="5" borderId="37" xfId="0" applyFont="1" applyFill="1" applyBorder="1" applyAlignment="1">
      <alignment horizontal="center" vertical="center" wrapText="1"/>
    </xf>
    <xf numFmtId="0" fontId="26" fillId="4" borderId="48" xfId="0" applyFont="1" applyFill="1" applyBorder="1" applyAlignment="1">
      <alignment horizontal="center" vertical="center" wrapText="1"/>
    </xf>
    <xf numFmtId="0" fontId="26" fillId="4" borderId="31" xfId="0" applyFont="1" applyFill="1" applyBorder="1" applyAlignment="1">
      <alignment horizontal="center" vertical="center" wrapText="1"/>
    </xf>
    <xf numFmtId="0" fontId="26" fillId="4" borderId="30" xfId="0" applyFont="1" applyFill="1" applyBorder="1" applyAlignment="1">
      <alignment horizontal="center" vertical="center" wrapText="1"/>
    </xf>
    <xf numFmtId="0" fontId="26" fillId="5" borderId="30" xfId="0" applyFont="1" applyFill="1" applyBorder="1" applyAlignment="1">
      <alignment horizontal="center" vertical="center"/>
    </xf>
    <xf numFmtId="0" fontId="26" fillId="5" borderId="48" xfId="0" applyFont="1" applyFill="1" applyBorder="1" applyAlignment="1">
      <alignment horizontal="center" vertical="center"/>
    </xf>
    <xf numFmtId="0" fontId="26" fillId="5" borderId="55" xfId="0" applyFont="1" applyFill="1" applyBorder="1" applyAlignment="1">
      <alignment horizontal="center" vertical="center"/>
    </xf>
    <xf numFmtId="0" fontId="26" fillId="5" borderId="27" xfId="0" applyFont="1" applyFill="1" applyBorder="1" applyAlignment="1">
      <alignment horizontal="center" vertical="center"/>
    </xf>
    <xf numFmtId="0" fontId="26" fillId="5" borderId="53" xfId="0" applyFont="1" applyFill="1" applyBorder="1" applyAlignment="1">
      <alignment horizontal="center" vertical="center" wrapText="1"/>
    </xf>
    <xf numFmtId="0" fontId="38" fillId="10" borderId="0" xfId="0" applyFont="1" applyFill="1" applyBorder="1" applyAlignment="1">
      <alignment horizontal="center" wrapText="1"/>
    </xf>
    <xf numFmtId="0" fontId="38" fillId="10" borderId="27" xfId="0" applyFont="1" applyFill="1" applyBorder="1" applyAlignment="1">
      <alignment horizontal="center" vertical="center" wrapText="1"/>
    </xf>
    <xf numFmtId="0" fontId="0" fillId="12" borderId="27" xfId="0" applyFill="1" applyBorder="1" applyAlignment="1">
      <alignment horizontal="center" vertical="center"/>
    </xf>
    <xf numFmtId="0" fontId="0" fillId="12" borderId="27" xfId="0" applyFill="1" applyBorder="1"/>
    <xf numFmtId="0" fontId="0" fillId="11" borderId="27" xfId="0" applyFill="1" applyBorder="1" applyAlignment="1">
      <alignment horizontal="center" vertical="center"/>
    </xf>
    <xf numFmtId="0" fontId="41" fillId="0" borderId="27" xfId="0" applyFont="1" applyBorder="1" applyAlignment="1">
      <alignment vertical="center" wrapText="1"/>
    </xf>
    <xf numFmtId="0" fontId="1" fillId="0" borderId="27" xfId="0" applyFont="1" applyBorder="1" applyAlignment="1">
      <alignment horizontal="center" vertical="center" wrapText="1"/>
    </xf>
  </cellXfs>
  <cellStyles count="1">
    <cellStyle name="Obično" xfId="0" builtinId="0"/>
  </cellStyles>
  <dxfs count="0"/>
  <tableStyles count="0" defaultTableStyle="TableStyleMedium2" defaultPivotStyle="PivotStyleLight16"/>
  <colors>
    <mruColors>
      <color rgb="FFEFF9FF"/>
      <color rgb="FFFDE9D9"/>
      <color rgb="FFFFFFFF"/>
      <color rgb="FFFFFF99"/>
      <color rgb="FFFFFFCC"/>
      <color rgb="FF367BCE"/>
      <color rgb="FF2F72C3"/>
      <color rgb="FF3278CC"/>
      <color rgb="FF4987D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238125</xdr:colOff>
      <xdr:row>1</xdr:row>
      <xdr:rowOff>504825</xdr:rowOff>
    </xdr:from>
    <xdr:to>
      <xdr:col>22</xdr:col>
      <xdr:colOff>752475</xdr:colOff>
      <xdr:row>4</xdr:row>
      <xdr:rowOff>47625</xdr:rowOff>
    </xdr:to>
    <xdr:sp macro="" textlink="">
      <xdr:nvSpPr>
        <xdr:cNvPr id="2" name="Strelica dolje 1"/>
        <xdr:cNvSpPr/>
      </xdr:nvSpPr>
      <xdr:spPr>
        <a:xfrm>
          <a:off x="18888075" y="666750"/>
          <a:ext cx="4857750" cy="581025"/>
        </a:xfrm>
        <a:prstGeom prst="downArrow">
          <a:avLst>
            <a:gd name="adj1" fmla="val 9918"/>
            <a:gd name="adj2" fmla="val 50000"/>
          </a:avLst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16</xdr:col>
      <xdr:colOff>273844</xdr:colOff>
      <xdr:row>2</xdr:row>
      <xdr:rowOff>23812</xdr:rowOff>
    </xdr:from>
    <xdr:to>
      <xdr:col>16</xdr:col>
      <xdr:colOff>702469</xdr:colOff>
      <xdr:row>4</xdr:row>
      <xdr:rowOff>107156</xdr:rowOff>
    </xdr:to>
    <xdr:sp macro="" textlink="">
      <xdr:nvSpPr>
        <xdr:cNvPr id="3" name="Strelica dolje 2"/>
        <xdr:cNvSpPr/>
      </xdr:nvSpPr>
      <xdr:spPr>
        <a:xfrm>
          <a:off x="15028069" y="719137"/>
          <a:ext cx="428625" cy="588169"/>
        </a:xfrm>
        <a:prstGeom prst="down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9"/>
  <sheetViews>
    <sheetView view="pageBreakPreview" zoomScale="84" zoomScaleSheetLayoutView="84" workbookViewId="0">
      <pane xSplit="2" ySplit="9" topLeftCell="C76" activePane="bottomRight" state="frozen"/>
      <selection pane="topRight" activeCell="C1" sqref="C1"/>
      <selection pane="bottomLeft" activeCell="A10" sqref="A10"/>
      <selection pane="bottomRight" activeCell="C74" sqref="C10:C77"/>
    </sheetView>
  </sheetViews>
  <sheetFormatPr defaultColWidth="9.140625" defaultRowHeight="12.75"/>
  <cols>
    <col min="1" max="1" width="4.42578125" style="1" customWidth="1"/>
    <col min="2" max="2" width="35.85546875" style="2" customWidth="1"/>
    <col min="3" max="3" width="19.42578125" style="2" customWidth="1"/>
    <col min="4" max="4" width="22" style="2" customWidth="1"/>
    <col min="5" max="5" width="17.5703125" style="2" bestFit="1" customWidth="1"/>
    <col min="6" max="6" width="29.5703125" style="2" customWidth="1"/>
    <col min="7" max="7" width="11.7109375" style="2" customWidth="1"/>
    <col min="8" max="8" width="13" style="2" customWidth="1"/>
    <col min="9" max="9" width="15.42578125" style="2" customWidth="1"/>
    <col min="10" max="10" width="15.5703125" style="2" customWidth="1"/>
    <col min="11" max="11" width="10.85546875" style="2" customWidth="1"/>
    <col min="12" max="12" width="12.42578125" style="2" customWidth="1"/>
    <col min="13" max="13" width="9.5703125" style="2" customWidth="1"/>
    <col min="14" max="14" width="6.85546875" style="2" customWidth="1"/>
    <col min="15" max="15" width="10.42578125" style="2" customWidth="1"/>
    <col min="16" max="19" width="12" style="2" customWidth="1"/>
    <col min="20" max="21" width="14.140625" style="143" customWidth="1"/>
    <col min="22" max="22" width="9.42578125" style="2" customWidth="1"/>
    <col min="23" max="23" width="19.140625" style="2" bestFit="1" customWidth="1"/>
    <col min="24" max="24" width="19.42578125" style="2" customWidth="1"/>
    <col min="25" max="25" width="22" style="2" customWidth="1"/>
    <col min="26" max="26" width="20.85546875" style="2" customWidth="1"/>
    <col min="27" max="27" width="23.5703125" style="2" customWidth="1"/>
    <col min="28" max="30" width="9.140625" style="2" customWidth="1"/>
    <col min="31" max="31" width="10.85546875" style="2" customWidth="1"/>
    <col min="32" max="16384" width="9.140625" style="2"/>
  </cols>
  <sheetData>
    <row r="1" spans="1:31">
      <c r="A1" s="20"/>
      <c r="B1" s="21"/>
      <c r="C1" s="21"/>
      <c r="D1" s="21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140"/>
      <c r="U1" s="140"/>
      <c r="V1" s="22"/>
      <c r="W1" s="22"/>
      <c r="X1" s="22"/>
      <c r="Y1" s="22"/>
    </row>
    <row r="2" spans="1:31" s="18" customFormat="1" ht="42" customHeight="1">
      <c r="A2" s="23"/>
      <c r="B2" s="24" t="s">
        <v>72</v>
      </c>
      <c r="C2" s="25"/>
      <c r="D2" s="25"/>
      <c r="E2" s="26"/>
      <c r="F2" s="26"/>
      <c r="G2" s="23"/>
      <c r="H2" s="27"/>
      <c r="I2" s="23"/>
      <c r="J2" s="23"/>
      <c r="K2" s="28"/>
      <c r="L2" s="28"/>
      <c r="M2" s="26"/>
      <c r="N2" s="28"/>
      <c r="O2" s="28"/>
      <c r="P2" s="28"/>
      <c r="Q2" s="28"/>
      <c r="R2" s="28"/>
      <c r="S2" s="28"/>
      <c r="T2" s="141"/>
      <c r="U2" s="141"/>
      <c r="V2" s="28"/>
      <c r="W2" s="28"/>
      <c r="X2" s="28"/>
      <c r="Y2" s="28"/>
    </row>
    <row r="3" spans="1:31" s="50" customFormat="1" ht="24" customHeight="1">
      <c r="A3" s="43"/>
      <c r="B3" s="44" t="s">
        <v>78</v>
      </c>
      <c r="C3" s="45"/>
      <c r="D3" s="45"/>
      <c r="E3" s="46"/>
      <c r="F3" s="46"/>
      <c r="G3" s="43"/>
      <c r="H3" s="47"/>
      <c r="I3" s="43"/>
      <c r="J3" s="43"/>
      <c r="K3" s="48"/>
      <c r="L3" s="47"/>
      <c r="M3" s="46"/>
      <c r="N3" s="49"/>
      <c r="O3" s="49"/>
      <c r="P3" s="49"/>
      <c r="Q3" s="49"/>
      <c r="R3" s="49"/>
      <c r="S3" s="49"/>
      <c r="T3" s="142"/>
      <c r="U3" s="142"/>
      <c r="V3" s="49"/>
      <c r="W3" s="49"/>
      <c r="X3" s="49"/>
      <c r="Y3" s="49"/>
    </row>
    <row r="4" spans="1:31" s="16" customFormat="1" ht="15.75">
      <c r="A4" s="29"/>
      <c r="B4" s="30"/>
      <c r="C4" s="31"/>
      <c r="D4" s="31"/>
      <c r="E4" s="32"/>
      <c r="F4" s="32"/>
      <c r="G4" s="29"/>
      <c r="H4" s="33"/>
      <c r="I4" s="29"/>
      <c r="J4" s="29"/>
      <c r="K4" s="34"/>
      <c r="L4" s="33"/>
      <c r="M4" s="32"/>
      <c r="N4" s="35"/>
      <c r="O4" s="35"/>
      <c r="P4" s="35">
        <f>R18/Q18</f>
        <v>7.47</v>
      </c>
      <c r="Q4" s="35"/>
      <c r="R4" s="35"/>
      <c r="S4" s="35"/>
      <c r="T4" s="142"/>
      <c r="U4" s="142"/>
      <c r="V4" s="35"/>
      <c r="W4" s="35"/>
      <c r="X4" s="35"/>
      <c r="Y4" s="35"/>
    </row>
    <row r="5" spans="1:31" ht="13.5" thickBot="1">
      <c r="A5" s="20"/>
      <c r="B5" s="22"/>
      <c r="C5" s="22"/>
      <c r="D5" s="22"/>
      <c r="E5" s="22"/>
      <c r="F5" s="22"/>
      <c r="G5" s="22"/>
      <c r="H5" s="22"/>
      <c r="I5" s="22"/>
      <c r="J5" s="22"/>
      <c r="K5" s="36" t="s">
        <v>9</v>
      </c>
      <c r="L5" s="37">
        <v>7.5</v>
      </c>
      <c r="M5" s="38"/>
      <c r="N5" s="38"/>
      <c r="O5" s="38"/>
      <c r="P5" s="22"/>
      <c r="Q5" s="22"/>
      <c r="R5" s="22"/>
      <c r="S5" s="22"/>
      <c r="T5" s="140"/>
      <c r="U5" s="140"/>
      <c r="V5" s="22"/>
      <c r="W5" s="22"/>
      <c r="X5" s="22"/>
      <c r="Y5" s="22"/>
    </row>
    <row r="6" spans="1:31" ht="49.5" customHeight="1" thickTop="1">
      <c r="A6" s="253" t="s">
        <v>34</v>
      </c>
      <c r="B6" s="256" t="s">
        <v>0</v>
      </c>
      <c r="C6" s="251" t="s">
        <v>18</v>
      </c>
      <c r="D6" s="251" t="s">
        <v>35</v>
      </c>
      <c r="E6" s="251" t="s">
        <v>41</v>
      </c>
      <c r="F6" s="257" t="s">
        <v>23</v>
      </c>
      <c r="G6" s="260" t="s">
        <v>42</v>
      </c>
      <c r="H6" s="261"/>
      <c r="I6" s="261"/>
      <c r="J6" s="262"/>
      <c r="K6" s="243" t="s">
        <v>71</v>
      </c>
      <c r="L6" s="244"/>
      <c r="M6" s="243" t="s">
        <v>70</v>
      </c>
      <c r="N6" s="245"/>
      <c r="O6" s="244"/>
      <c r="P6" s="237" t="s">
        <v>14</v>
      </c>
      <c r="Q6" s="238"/>
      <c r="R6" s="238"/>
      <c r="S6" s="239"/>
      <c r="T6" s="250" t="s">
        <v>152</v>
      </c>
      <c r="U6" s="250"/>
      <c r="V6" s="251" t="s">
        <v>24</v>
      </c>
      <c r="W6" s="251" t="s">
        <v>3</v>
      </c>
      <c r="X6" s="247" t="s">
        <v>5</v>
      </c>
      <c r="Y6" s="248" t="s">
        <v>2</v>
      </c>
      <c r="AB6" s="1"/>
      <c r="AC6" s="1"/>
      <c r="AD6" s="1"/>
      <c r="AE6" s="1"/>
    </row>
    <row r="7" spans="1:31" ht="15" customHeight="1">
      <c r="A7" s="254"/>
      <c r="B7" s="252"/>
      <c r="C7" s="241"/>
      <c r="D7" s="252"/>
      <c r="E7" s="241"/>
      <c r="F7" s="258"/>
      <c r="G7" s="267" t="s">
        <v>45</v>
      </c>
      <c r="H7" s="242" t="s">
        <v>44</v>
      </c>
      <c r="I7" s="263"/>
      <c r="J7" s="241" t="s">
        <v>69</v>
      </c>
      <c r="K7" s="240" t="s">
        <v>11</v>
      </c>
      <c r="L7" s="240" t="s">
        <v>12</v>
      </c>
      <c r="M7" s="246" t="s">
        <v>22</v>
      </c>
      <c r="N7" s="240" t="s">
        <v>15</v>
      </c>
      <c r="O7" s="240" t="s">
        <v>17</v>
      </c>
      <c r="P7" s="233" t="s">
        <v>11</v>
      </c>
      <c r="Q7" s="234"/>
      <c r="R7" s="235" t="s">
        <v>12</v>
      </c>
      <c r="S7" s="236"/>
      <c r="T7" s="233" t="s">
        <v>12</v>
      </c>
      <c r="U7" s="234"/>
      <c r="V7" s="241"/>
      <c r="W7" s="252"/>
      <c r="X7" s="240"/>
      <c r="Y7" s="249"/>
      <c r="AB7" s="1"/>
      <c r="AC7" s="1"/>
      <c r="AD7" s="1"/>
      <c r="AE7" s="1"/>
    </row>
    <row r="8" spans="1:31" ht="38.25">
      <c r="A8" s="255"/>
      <c r="B8" s="252"/>
      <c r="C8" s="241"/>
      <c r="D8" s="252"/>
      <c r="E8" s="241"/>
      <c r="F8" s="259"/>
      <c r="G8" s="268"/>
      <c r="H8" s="246"/>
      <c r="I8" s="264"/>
      <c r="J8" s="242"/>
      <c r="K8" s="240"/>
      <c r="L8" s="240"/>
      <c r="M8" s="246"/>
      <c r="N8" s="240"/>
      <c r="O8" s="240"/>
      <c r="P8" s="51" t="s">
        <v>1</v>
      </c>
      <c r="Q8" s="52" t="s">
        <v>13</v>
      </c>
      <c r="R8" s="52" t="s">
        <v>1</v>
      </c>
      <c r="S8" s="52" t="s">
        <v>13</v>
      </c>
      <c r="T8" s="145" t="s">
        <v>1</v>
      </c>
      <c r="U8" s="145" t="s">
        <v>13</v>
      </c>
      <c r="V8" s="242"/>
      <c r="W8" s="252"/>
      <c r="X8" s="240"/>
      <c r="Y8" s="249"/>
      <c r="AB8" s="1"/>
      <c r="AC8" s="1"/>
      <c r="AD8" s="1"/>
      <c r="AE8" s="1"/>
    </row>
    <row r="9" spans="1:31" s="13" customFormat="1" ht="15" customHeight="1" thickBot="1">
      <c r="A9" s="19">
        <v>1</v>
      </c>
      <c r="B9" s="11">
        <v>2</v>
      </c>
      <c r="C9" s="11">
        <v>3</v>
      </c>
      <c r="D9" s="11">
        <v>4</v>
      </c>
      <c r="E9" s="11">
        <v>5</v>
      </c>
      <c r="F9" s="12">
        <v>6</v>
      </c>
      <c r="G9" s="41">
        <v>7</v>
      </c>
      <c r="H9" s="14">
        <v>8</v>
      </c>
      <c r="I9" s="15"/>
      <c r="J9" s="17">
        <v>9</v>
      </c>
      <c r="K9" s="11">
        <v>10</v>
      </c>
      <c r="L9" s="11">
        <v>11</v>
      </c>
      <c r="M9" s="11">
        <v>12</v>
      </c>
      <c r="N9" s="11">
        <v>13</v>
      </c>
      <c r="O9" s="11">
        <v>14</v>
      </c>
      <c r="P9" s="11">
        <v>15</v>
      </c>
      <c r="Q9" s="11">
        <v>16</v>
      </c>
      <c r="R9" s="11">
        <v>17</v>
      </c>
      <c r="S9" s="11">
        <v>18</v>
      </c>
      <c r="T9" s="146">
        <v>19</v>
      </c>
      <c r="U9" s="146">
        <v>20</v>
      </c>
      <c r="V9" s="42">
        <v>21</v>
      </c>
      <c r="W9" s="11">
        <v>22</v>
      </c>
      <c r="X9" s="42">
        <v>23</v>
      </c>
      <c r="Y9" s="12">
        <v>24</v>
      </c>
    </row>
    <row r="10" spans="1:31" ht="18" customHeight="1" thickTop="1">
      <c r="A10" s="203">
        <v>1</v>
      </c>
      <c r="B10" s="206" t="s">
        <v>51</v>
      </c>
      <c r="C10" s="209">
        <v>641109.31000000006</v>
      </c>
      <c r="D10" s="212" t="s">
        <v>95</v>
      </c>
      <c r="E10" s="185" t="s">
        <v>85</v>
      </c>
      <c r="F10" s="188" t="s">
        <v>92</v>
      </c>
      <c r="G10" s="269" t="s">
        <v>6</v>
      </c>
      <c r="H10" s="7" t="s">
        <v>20</v>
      </c>
      <c r="I10" s="5">
        <v>4</v>
      </c>
      <c r="J10" s="218" t="s">
        <v>91</v>
      </c>
      <c r="K10" s="191">
        <v>60203.73</v>
      </c>
      <c r="L10" s="191">
        <v>451527.98</v>
      </c>
      <c r="M10" s="194" t="s">
        <v>87</v>
      </c>
      <c r="N10" s="197">
        <v>0.85</v>
      </c>
      <c r="O10" s="200">
        <v>51173.17</v>
      </c>
      <c r="P10" s="191">
        <f>6725.41+7975.67</f>
        <v>14701.08</v>
      </c>
      <c r="Q10" s="191">
        <v>7975.67</v>
      </c>
      <c r="R10" s="221">
        <f>50444.44+S10</f>
        <v>109668.13</v>
      </c>
      <c r="S10" s="221">
        <v>59223.69</v>
      </c>
      <c r="T10" s="182">
        <f>102523.46+181848.43+86723.6</f>
        <v>371095.49</v>
      </c>
      <c r="U10" s="182">
        <v>86723.6</v>
      </c>
      <c r="V10" s="185" t="s">
        <v>88</v>
      </c>
      <c r="W10" s="185" t="s">
        <v>93</v>
      </c>
      <c r="X10" s="185" t="s">
        <v>94</v>
      </c>
      <c r="Y10" s="188" t="s">
        <v>93</v>
      </c>
    </row>
    <row r="11" spans="1:31" ht="18" customHeight="1">
      <c r="A11" s="204"/>
      <c r="B11" s="265"/>
      <c r="C11" s="210"/>
      <c r="D11" s="213"/>
      <c r="E11" s="186"/>
      <c r="F11" s="189"/>
      <c r="G11" s="270"/>
      <c r="H11" s="8" t="s">
        <v>21</v>
      </c>
      <c r="I11" s="6" t="s">
        <v>19</v>
      </c>
      <c r="J11" s="219"/>
      <c r="K11" s="192"/>
      <c r="L11" s="192"/>
      <c r="M11" s="195"/>
      <c r="N11" s="198"/>
      <c r="O11" s="201"/>
      <c r="P11" s="192"/>
      <c r="Q11" s="192"/>
      <c r="R11" s="222"/>
      <c r="S11" s="222"/>
      <c r="T11" s="183"/>
      <c r="U11" s="183"/>
      <c r="V11" s="186"/>
      <c r="W11" s="186"/>
      <c r="X11" s="186"/>
      <c r="Y11" s="189"/>
    </row>
    <row r="12" spans="1:31" ht="18" customHeight="1">
      <c r="A12" s="204"/>
      <c r="B12" s="265"/>
      <c r="C12" s="210"/>
      <c r="D12" s="213"/>
      <c r="E12" s="186"/>
      <c r="F12" s="189"/>
      <c r="G12" s="270"/>
      <c r="H12" s="8" t="s">
        <v>43</v>
      </c>
      <c r="I12" s="6" t="s">
        <v>16</v>
      </c>
      <c r="J12" s="219"/>
      <c r="K12" s="192"/>
      <c r="L12" s="192"/>
      <c r="M12" s="195"/>
      <c r="N12" s="198"/>
      <c r="O12" s="201"/>
      <c r="P12" s="192"/>
      <c r="Q12" s="192"/>
      <c r="R12" s="222"/>
      <c r="S12" s="222"/>
      <c r="T12" s="183"/>
      <c r="U12" s="183"/>
      <c r="V12" s="186"/>
      <c r="W12" s="186"/>
      <c r="X12" s="186"/>
      <c r="Y12" s="189"/>
    </row>
    <row r="13" spans="1:31" ht="53.25" customHeight="1" thickBot="1">
      <c r="A13" s="205"/>
      <c r="B13" s="266"/>
      <c r="C13" s="211"/>
      <c r="D13" s="214"/>
      <c r="E13" s="187"/>
      <c r="F13" s="190"/>
      <c r="G13" s="271"/>
      <c r="H13" s="9" t="s">
        <v>46</v>
      </c>
      <c r="I13" s="10">
        <v>1260</v>
      </c>
      <c r="J13" s="220"/>
      <c r="K13" s="193"/>
      <c r="L13" s="193"/>
      <c r="M13" s="196"/>
      <c r="N13" s="199"/>
      <c r="O13" s="202"/>
      <c r="P13" s="193"/>
      <c r="Q13" s="193"/>
      <c r="R13" s="223"/>
      <c r="S13" s="223"/>
      <c r="T13" s="184"/>
      <c r="U13" s="184"/>
      <c r="V13" s="187"/>
      <c r="W13" s="187"/>
      <c r="X13" s="187"/>
      <c r="Y13" s="190"/>
    </row>
    <row r="14" spans="1:31" ht="18" customHeight="1" thickTop="1">
      <c r="A14" s="203">
        <v>2</v>
      </c>
      <c r="B14" s="206" t="s">
        <v>48</v>
      </c>
      <c r="C14" s="209">
        <v>521053.44</v>
      </c>
      <c r="D14" s="212" t="s">
        <v>49</v>
      </c>
      <c r="E14" s="185" t="s">
        <v>86</v>
      </c>
      <c r="F14" s="188" t="s">
        <v>96</v>
      </c>
      <c r="G14" s="269" t="s">
        <v>6</v>
      </c>
      <c r="H14" s="7" t="s">
        <v>20</v>
      </c>
      <c r="I14" s="5">
        <v>5</v>
      </c>
      <c r="J14" s="218" t="s">
        <v>90</v>
      </c>
      <c r="K14" s="191">
        <v>55593.98</v>
      </c>
      <c r="L14" s="191">
        <v>416954.85</v>
      </c>
      <c r="M14" s="194" t="s">
        <v>87</v>
      </c>
      <c r="N14" s="197">
        <f>O14/K14</f>
        <v>0.84999994603732265</v>
      </c>
      <c r="O14" s="200">
        <v>47254.879999999997</v>
      </c>
      <c r="P14" s="191">
        <f>7542.83+10506.3</f>
        <v>18049.129999999997</v>
      </c>
      <c r="Q14" s="191">
        <v>18049.13</v>
      </c>
      <c r="R14" s="221">
        <v>134497.71</v>
      </c>
      <c r="S14" s="221">
        <v>134497.71</v>
      </c>
      <c r="T14" s="182">
        <f>80113.22+207533.34+98122.73</f>
        <v>385769.29</v>
      </c>
      <c r="U14" s="182">
        <v>98122.73</v>
      </c>
      <c r="V14" s="185" t="s">
        <v>88</v>
      </c>
      <c r="W14" s="185" t="s">
        <v>93</v>
      </c>
      <c r="X14" s="185" t="s">
        <v>94</v>
      </c>
      <c r="Y14" s="188" t="s">
        <v>93</v>
      </c>
    </row>
    <row r="15" spans="1:31" ht="18" customHeight="1">
      <c r="A15" s="204"/>
      <c r="B15" s="228"/>
      <c r="C15" s="210"/>
      <c r="D15" s="213"/>
      <c r="E15" s="186"/>
      <c r="F15" s="189"/>
      <c r="G15" s="270"/>
      <c r="H15" s="8" t="s">
        <v>21</v>
      </c>
      <c r="I15" s="6" t="s">
        <v>140</v>
      </c>
      <c r="J15" s="219"/>
      <c r="K15" s="192"/>
      <c r="L15" s="192"/>
      <c r="M15" s="195"/>
      <c r="N15" s="198"/>
      <c r="O15" s="201"/>
      <c r="P15" s="192"/>
      <c r="Q15" s="192"/>
      <c r="R15" s="222"/>
      <c r="S15" s="222"/>
      <c r="T15" s="183"/>
      <c r="U15" s="183"/>
      <c r="V15" s="186"/>
      <c r="W15" s="186"/>
      <c r="X15" s="186"/>
      <c r="Y15" s="189"/>
    </row>
    <row r="16" spans="1:31" ht="18" customHeight="1">
      <c r="A16" s="204"/>
      <c r="B16" s="228"/>
      <c r="C16" s="210"/>
      <c r="D16" s="213"/>
      <c r="E16" s="186"/>
      <c r="F16" s="189"/>
      <c r="G16" s="270"/>
      <c r="H16" s="8" t="s">
        <v>43</v>
      </c>
      <c r="I16" s="6" t="s">
        <v>68</v>
      </c>
      <c r="J16" s="219"/>
      <c r="K16" s="192"/>
      <c r="L16" s="192"/>
      <c r="M16" s="195"/>
      <c r="N16" s="198"/>
      <c r="O16" s="201"/>
      <c r="P16" s="192"/>
      <c r="Q16" s="192"/>
      <c r="R16" s="222"/>
      <c r="S16" s="222"/>
      <c r="T16" s="183"/>
      <c r="U16" s="183"/>
      <c r="V16" s="186"/>
      <c r="W16" s="186"/>
      <c r="X16" s="186"/>
      <c r="Y16" s="189"/>
    </row>
    <row r="17" spans="1:26" ht="42.75" customHeight="1" thickBot="1">
      <c r="A17" s="205"/>
      <c r="B17" s="229"/>
      <c r="C17" s="211"/>
      <c r="D17" s="214"/>
      <c r="E17" s="187"/>
      <c r="F17" s="190"/>
      <c r="G17" s="271"/>
      <c r="H17" s="9" t="s">
        <v>46</v>
      </c>
      <c r="I17" s="10">
        <v>1365</v>
      </c>
      <c r="J17" s="220"/>
      <c r="K17" s="193"/>
      <c r="L17" s="193"/>
      <c r="M17" s="196"/>
      <c r="N17" s="199"/>
      <c r="O17" s="202"/>
      <c r="P17" s="193"/>
      <c r="Q17" s="193"/>
      <c r="R17" s="223"/>
      <c r="S17" s="223"/>
      <c r="T17" s="184"/>
      <c r="U17" s="184"/>
      <c r="V17" s="187"/>
      <c r="W17" s="187"/>
      <c r="X17" s="187"/>
      <c r="Y17" s="190"/>
    </row>
    <row r="18" spans="1:26" ht="18" customHeight="1" thickTop="1">
      <c r="A18" s="203">
        <v>3</v>
      </c>
      <c r="B18" s="206" t="s">
        <v>52</v>
      </c>
      <c r="C18" s="209">
        <v>35500</v>
      </c>
      <c r="D18" s="212" t="s">
        <v>53</v>
      </c>
      <c r="E18" s="185" t="s">
        <v>142</v>
      </c>
      <c r="F18" s="188" t="s">
        <v>143</v>
      </c>
      <c r="G18" s="215" t="s">
        <v>144</v>
      </c>
      <c r="H18" s="7" t="s">
        <v>20</v>
      </c>
      <c r="I18" s="5">
        <v>6</v>
      </c>
      <c r="J18" s="218" t="s">
        <v>131</v>
      </c>
      <c r="K18" s="191">
        <v>6000</v>
      </c>
      <c r="L18" s="191">
        <v>44820</v>
      </c>
      <c r="M18" s="194" t="s">
        <v>148</v>
      </c>
      <c r="N18" s="197">
        <f>O18/C18</f>
        <v>0.83098591549295775</v>
      </c>
      <c r="O18" s="200">
        <v>29500</v>
      </c>
      <c r="P18" s="191">
        <v>23600</v>
      </c>
      <c r="Q18" s="191">
        <v>23600</v>
      </c>
      <c r="R18" s="221">
        <f>176292</f>
        <v>176292</v>
      </c>
      <c r="S18" s="221">
        <v>0</v>
      </c>
      <c r="T18" s="182">
        <f>157333.83+93769.18</f>
        <v>251103.00999999998</v>
      </c>
      <c r="U18" s="182">
        <v>93769.18</v>
      </c>
      <c r="V18" s="185" t="s">
        <v>88</v>
      </c>
      <c r="W18" s="185" t="s">
        <v>93</v>
      </c>
      <c r="X18" s="185" t="s">
        <v>94</v>
      </c>
      <c r="Y18" s="188" t="s">
        <v>93</v>
      </c>
    </row>
    <row r="19" spans="1:26" ht="18" customHeight="1">
      <c r="A19" s="204"/>
      <c r="B19" s="228"/>
      <c r="C19" s="210"/>
      <c r="D19" s="213"/>
      <c r="E19" s="186"/>
      <c r="F19" s="189"/>
      <c r="G19" s="216"/>
      <c r="H19" s="8" t="s">
        <v>21</v>
      </c>
      <c r="I19" s="6" t="s">
        <v>141</v>
      </c>
      <c r="J19" s="219"/>
      <c r="K19" s="192"/>
      <c r="L19" s="192"/>
      <c r="M19" s="195"/>
      <c r="N19" s="198"/>
      <c r="O19" s="201"/>
      <c r="P19" s="192"/>
      <c r="Q19" s="192"/>
      <c r="R19" s="222"/>
      <c r="S19" s="222"/>
      <c r="T19" s="183"/>
      <c r="U19" s="183"/>
      <c r="V19" s="186"/>
      <c r="W19" s="186"/>
      <c r="X19" s="186"/>
      <c r="Y19" s="189"/>
    </row>
    <row r="20" spans="1:26" ht="18" customHeight="1">
      <c r="A20" s="204"/>
      <c r="B20" s="228"/>
      <c r="C20" s="210"/>
      <c r="D20" s="213"/>
      <c r="E20" s="186"/>
      <c r="F20" s="189"/>
      <c r="G20" s="216"/>
      <c r="H20" s="8" t="s">
        <v>43</v>
      </c>
      <c r="I20" s="6" t="s">
        <v>129</v>
      </c>
      <c r="J20" s="219"/>
      <c r="K20" s="192"/>
      <c r="L20" s="192"/>
      <c r="M20" s="195"/>
      <c r="N20" s="198"/>
      <c r="O20" s="201"/>
      <c r="P20" s="192"/>
      <c r="Q20" s="192"/>
      <c r="R20" s="222"/>
      <c r="S20" s="222"/>
      <c r="T20" s="183"/>
      <c r="U20" s="183"/>
      <c r="V20" s="186"/>
      <c r="W20" s="186"/>
      <c r="X20" s="186"/>
      <c r="Y20" s="189"/>
    </row>
    <row r="21" spans="1:26" ht="18" customHeight="1" thickBot="1">
      <c r="A21" s="205"/>
      <c r="B21" s="229"/>
      <c r="C21" s="211"/>
      <c r="D21" s="214"/>
      <c r="E21" s="187"/>
      <c r="F21" s="190"/>
      <c r="G21" s="217"/>
      <c r="H21" s="9" t="s">
        <v>46</v>
      </c>
      <c r="I21" s="10">
        <v>1507.1529</v>
      </c>
      <c r="J21" s="220"/>
      <c r="K21" s="193"/>
      <c r="L21" s="193"/>
      <c r="M21" s="196"/>
      <c r="N21" s="199"/>
      <c r="O21" s="202"/>
      <c r="P21" s="193"/>
      <c r="Q21" s="193"/>
      <c r="R21" s="223"/>
      <c r="S21" s="223"/>
      <c r="T21" s="184"/>
      <c r="U21" s="184"/>
      <c r="V21" s="187"/>
      <c r="W21" s="187"/>
      <c r="X21" s="187"/>
      <c r="Y21" s="190"/>
    </row>
    <row r="22" spans="1:26" ht="18" customHeight="1" thickTop="1">
      <c r="A22" s="203">
        <v>4</v>
      </c>
      <c r="B22" s="206" t="s">
        <v>54</v>
      </c>
      <c r="C22" s="209">
        <v>1142410</v>
      </c>
      <c r="D22" s="212" t="s">
        <v>56</v>
      </c>
      <c r="E22" s="185" t="s">
        <v>112</v>
      </c>
      <c r="F22" s="188" t="s">
        <v>113</v>
      </c>
      <c r="G22" s="269" t="s">
        <v>6</v>
      </c>
      <c r="H22" s="7" t="s">
        <v>20</v>
      </c>
      <c r="I22" s="5">
        <v>4</v>
      </c>
      <c r="J22" s="218" t="s">
        <v>132</v>
      </c>
      <c r="K22" s="191">
        <v>41720</v>
      </c>
      <c r="L22" s="191">
        <f>K22*7.5</f>
        <v>312900</v>
      </c>
      <c r="M22" s="194" t="s">
        <v>123</v>
      </c>
      <c r="N22" s="197">
        <v>0.85</v>
      </c>
      <c r="O22" s="200">
        <f>K22*N22</f>
        <v>35462</v>
      </c>
      <c r="P22" s="191">
        <v>0</v>
      </c>
      <c r="Q22" s="191">
        <v>0</v>
      </c>
      <c r="R22" s="221">
        <v>0</v>
      </c>
      <c r="S22" s="221">
        <v>0</v>
      </c>
      <c r="T22" s="182">
        <v>88617.14</v>
      </c>
      <c r="U22" s="182">
        <v>88617.14</v>
      </c>
      <c r="V22" s="185" t="s">
        <v>27</v>
      </c>
      <c r="W22" s="185" t="s">
        <v>93</v>
      </c>
      <c r="X22" s="185" t="s">
        <v>89</v>
      </c>
      <c r="Y22" s="188" t="s">
        <v>93</v>
      </c>
    </row>
    <row r="23" spans="1:26" ht="18" customHeight="1">
      <c r="A23" s="204"/>
      <c r="B23" s="228"/>
      <c r="C23" s="210"/>
      <c r="D23" s="213"/>
      <c r="E23" s="186"/>
      <c r="F23" s="189"/>
      <c r="G23" s="270"/>
      <c r="H23" s="8" t="s">
        <v>21</v>
      </c>
      <c r="I23" s="6" t="s">
        <v>19</v>
      </c>
      <c r="J23" s="219"/>
      <c r="K23" s="192"/>
      <c r="L23" s="192"/>
      <c r="M23" s="195"/>
      <c r="N23" s="198"/>
      <c r="O23" s="201"/>
      <c r="P23" s="192"/>
      <c r="Q23" s="192"/>
      <c r="R23" s="222"/>
      <c r="S23" s="222"/>
      <c r="T23" s="183"/>
      <c r="U23" s="183"/>
      <c r="V23" s="186"/>
      <c r="W23" s="186"/>
      <c r="X23" s="186"/>
      <c r="Y23" s="189"/>
      <c r="Z23" s="66"/>
    </row>
    <row r="24" spans="1:26" ht="18" customHeight="1">
      <c r="A24" s="204"/>
      <c r="B24" s="228"/>
      <c r="C24" s="210"/>
      <c r="D24" s="213"/>
      <c r="E24" s="186"/>
      <c r="F24" s="189"/>
      <c r="G24" s="270"/>
      <c r="H24" s="8" t="s">
        <v>43</v>
      </c>
      <c r="I24" s="6" t="s">
        <v>16</v>
      </c>
      <c r="J24" s="219"/>
      <c r="K24" s="192"/>
      <c r="L24" s="192"/>
      <c r="M24" s="195"/>
      <c r="N24" s="198"/>
      <c r="O24" s="201"/>
      <c r="P24" s="192"/>
      <c r="Q24" s="192"/>
      <c r="R24" s="222"/>
      <c r="S24" s="222"/>
      <c r="T24" s="183"/>
      <c r="U24" s="183"/>
      <c r="V24" s="186"/>
      <c r="W24" s="186"/>
      <c r="X24" s="186"/>
      <c r="Y24" s="189"/>
    </row>
    <row r="25" spans="1:26" ht="30.75" customHeight="1" thickBot="1">
      <c r="A25" s="205"/>
      <c r="B25" s="229"/>
      <c r="C25" s="211"/>
      <c r="D25" s="214"/>
      <c r="E25" s="187"/>
      <c r="F25" s="190"/>
      <c r="G25" s="271"/>
      <c r="H25" s="9" t="s">
        <v>46</v>
      </c>
      <c r="I25" s="10">
        <v>1757</v>
      </c>
      <c r="J25" s="220"/>
      <c r="K25" s="193"/>
      <c r="L25" s="193"/>
      <c r="M25" s="196"/>
      <c r="N25" s="199"/>
      <c r="O25" s="202"/>
      <c r="P25" s="193"/>
      <c r="Q25" s="193"/>
      <c r="R25" s="223"/>
      <c r="S25" s="223"/>
      <c r="T25" s="184"/>
      <c r="U25" s="184"/>
      <c r="V25" s="187"/>
      <c r="W25" s="187"/>
      <c r="X25" s="187"/>
      <c r="Y25" s="190"/>
    </row>
    <row r="26" spans="1:26" ht="18" customHeight="1" thickTop="1">
      <c r="A26" s="203">
        <v>5</v>
      </c>
      <c r="B26" s="206" t="s">
        <v>55</v>
      </c>
      <c r="C26" s="209">
        <v>166179.78</v>
      </c>
      <c r="D26" s="212" t="s">
        <v>57</v>
      </c>
      <c r="E26" s="185" t="s">
        <v>97</v>
      </c>
      <c r="F26" s="188" t="s">
        <v>98</v>
      </c>
      <c r="G26" s="269" t="s">
        <v>6</v>
      </c>
      <c r="H26" s="7" t="s">
        <v>20</v>
      </c>
      <c r="I26" s="5">
        <v>4</v>
      </c>
      <c r="J26" s="218" t="s">
        <v>133</v>
      </c>
      <c r="K26" s="191">
        <v>24222</v>
      </c>
      <c r="L26" s="191">
        <f>K26*7.5</f>
        <v>181665</v>
      </c>
      <c r="M26" s="194" t="s">
        <v>99</v>
      </c>
      <c r="N26" s="197">
        <v>0.85</v>
      </c>
      <c r="O26" s="200">
        <f>K26*N26</f>
        <v>20588.7</v>
      </c>
      <c r="P26" s="191">
        <v>4460.97</v>
      </c>
      <c r="Q26" s="191">
        <v>4460.97</v>
      </c>
      <c r="R26" s="191">
        <f>S26</f>
        <v>33858.76</v>
      </c>
      <c r="S26" s="191">
        <v>33858.76</v>
      </c>
      <c r="T26" s="182">
        <v>103969.84</v>
      </c>
      <c r="U26" s="182">
        <v>103969.84</v>
      </c>
      <c r="V26" s="185" t="s">
        <v>27</v>
      </c>
      <c r="W26" s="185" t="s">
        <v>93</v>
      </c>
      <c r="X26" s="185" t="s">
        <v>89</v>
      </c>
      <c r="Y26" s="188" t="s">
        <v>93</v>
      </c>
    </row>
    <row r="27" spans="1:26" ht="18" customHeight="1">
      <c r="A27" s="204"/>
      <c r="B27" s="207"/>
      <c r="C27" s="210"/>
      <c r="D27" s="213"/>
      <c r="E27" s="186"/>
      <c r="F27" s="189"/>
      <c r="G27" s="270"/>
      <c r="H27" s="8" t="s">
        <v>21</v>
      </c>
      <c r="I27" s="6" t="s">
        <v>19</v>
      </c>
      <c r="J27" s="219"/>
      <c r="K27" s="192"/>
      <c r="L27" s="192"/>
      <c r="M27" s="195"/>
      <c r="N27" s="198"/>
      <c r="O27" s="201"/>
      <c r="P27" s="192"/>
      <c r="Q27" s="192"/>
      <c r="R27" s="192"/>
      <c r="S27" s="192"/>
      <c r="T27" s="183"/>
      <c r="U27" s="183"/>
      <c r="V27" s="186"/>
      <c r="W27" s="186"/>
      <c r="X27" s="186"/>
      <c r="Y27" s="189"/>
    </row>
    <row r="28" spans="1:26" ht="18" customHeight="1">
      <c r="A28" s="204"/>
      <c r="B28" s="207"/>
      <c r="C28" s="210"/>
      <c r="D28" s="213"/>
      <c r="E28" s="186"/>
      <c r="F28" s="189"/>
      <c r="G28" s="270"/>
      <c r="H28" s="8" t="s">
        <v>43</v>
      </c>
      <c r="I28" s="6" t="s">
        <v>16</v>
      </c>
      <c r="J28" s="219"/>
      <c r="K28" s="192"/>
      <c r="L28" s="192"/>
      <c r="M28" s="195"/>
      <c r="N28" s="198"/>
      <c r="O28" s="201"/>
      <c r="P28" s="192"/>
      <c r="Q28" s="192"/>
      <c r="R28" s="192"/>
      <c r="S28" s="192"/>
      <c r="T28" s="183"/>
      <c r="U28" s="183"/>
      <c r="V28" s="186"/>
      <c r="W28" s="186"/>
      <c r="X28" s="186"/>
      <c r="Y28" s="189"/>
    </row>
    <row r="29" spans="1:26" ht="30.75" customHeight="1" thickBot="1">
      <c r="A29" s="205"/>
      <c r="B29" s="208"/>
      <c r="C29" s="211"/>
      <c r="D29" s="214"/>
      <c r="E29" s="187"/>
      <c r="F29" s="190"/>
      <c r="G29" s="271"/>
      <c r="H29" s="9" t="s">
        <v>46</v>
      </c>
      <c r="I29" s="10">
        <v>1756</v>
      </c>
      <c r="J29" s="220"/>
      <c r="K29" s="193"/>
      <c r="L29" s="193"/>
      <c r="M29" s="196"/>
      <c r="N29" s="199"/>
      <c r="O29" s="202"/>
      <c r="P29" s="193"/>
      <c r="Q29" s="193"/>
      <c r="R29" s="193"/>
      <c r="S29" s="193"/>
      <c r="T29" s="184"/>
      <c r="U29" s="184"/>
      <c r="V29" s="187"/>
      <c r="W29" s="187"/>
      <c r="X29" s="187"/>
      <c r="Y29" s="190"/>
      <c r="Z29" s="67"/>
    </row>
    <row r="30" spans="1:26" ht="18" customHeight="1" thickTop="1">
      <c r="A30" s="203">
        <v>6</v>
      </c>
      <c r="B30" s="206" t="s">
        <v>47</v>
      </c>
      <c r="C30" s="209">
        <v>127871.19</v>
      </c>
      <c r="D30" s="212" t="s">
        <v>50</v>
      </c>
      <c r="E30" s="185" t="s">
        <v>100</v>
      </c>
      <c r="F30" s="188" t="s">
        <v>101</v>
      </c>
      <c r="G30" s="269" t="s">
        <v>6</v>
      </c>
      <c r="H30" s="7" t="s">
        <v>20</v>
      </c>
      <c r="I30" s="5">
        <v>4</v>
      </c>
      <c r="J30" s="218" t="s">
        <v>133</v>
      </c>
      <c r="K30" s="191">
        <v>27789.47</v>
      </c>
      <c r="L30" s="191">
        <f>K30*$L$5</f>
        <v>208421.02500000002</v>
      </c>
      <c r="M30" s="194" t="s">
        <v>99</v>
      </c>
      <c r="N30" s="275">
        <v>0.84919999999999995</v>
      </c>
      <c r="O30" s="224">
        <f>K30*N30</f>
        <v>23598.817923999999</v>
      </c>
      <c r="P30" s="191">
        <f>R30/7.5</f>
        <v>0</v>
      </c>
      <c r="Q30" s="191">
        <f>R30/7.5</f>
        <v>0</v>
      </c>
      <c r="R30" s="191">
        <v>0</v>
      </c>
      <c r="S30" s="224">
        <v>0</v>
      </c>
      <c r="T30" s="182">
        <v>102622.69</v>
      </c>
      <c r="U30" s="182">
        <v>102622.69</v>
      </c>
      <c r="V30" s="272" t="s">
        <v>27</v>
      </c>
      <c r="W30" s="272" t="s">
        <v>93</v>
      </c>
      <c r="X30" s="185" t="s">
        <v>89</v>
      </c>
      <c r="Y30" s="188" t="s">
        <v>93</v>
      </c>
    </row>
    <row r="31" spans="1:26" ht="18" customHeight="1">
      <c r="A31" s="204"/>
      <c r="B31" s="207"/>
      <c r="C31" s="210"/>
      <c r="D31" s="213"/>
      <c r="E31" s="186"/>
      <c r="F31" s="189"/>
      <c r="G31" s="270"/>
      <c r="H31" s="8" t="s">
        <v>21</v>
      </c>
      <c r="I31" s="6" t="s">
        <v>19</v>
      </c>
      <c r="J31" s="219"/>
      <c r="K31" s="192"/>
      <c r="L31" s="192"/>
      <c r="M31" s="195"/>
      <c r="N31" s="276"/>
      <c r="O31" s="225"/>
      <c r="P31" s="192"/>
      <c r="Q31" s="192"/>
      <c r="R31" s="192"/>
      <c r="S31" s="225"/>
      <c r="T31" s="183"/>
      <c r="U31" s="183"/>
      <c r="V31" s="273"/>
      <c r="W31" s="273"/>
      <c r="X31" s="186"/>
      <c r="Y31" s="189"/>
    </row>
    <row r="32" spans="1:26" ht="18" customHeight="1">
      <c r="A32" s="204"/>
      <c r="B32" s="207"/>
      <c r="C32" s="210"/>
      <c r="D32" s="213"/>
      <c r="E32" s="186"/>
      <c r="F32" s="189"/>
      <c r="G32" s="270"/>
      <c r="H32" s="8" t="s">
        <v>43</v>
      </c>
      <c r="I32" s="6" t="s">
        <v>16</v>
      </c>
      <c r="J32" s="219"/>
      <c r="K32" s="192"/>
      <c r="L32" s="192"/>
      <c r="M32" s="195"/>
      <c r="N32" s="276"/>
      <c r="O32" s="225"/>
      <c r="P32" s="192"/>
      <c r="Q32" s="192"/>
      <c r="R32" s="192"/>
      <c r="S32" s="225"/>
      <c r="T32" s="183"/>
      <c r="U32" s="183"/>
      <c r="V32" s="273"/>
      <c r="W32" s="273"/>
      <c r="X32" s="186"/>
      <c r="Y32" s="189"/>
    </row>
    <row r="33" spans="1:25" ht="42" customHeight="1" thickBot="1">
      <c r="A33" s="205"/>
      <c r="B33" s="208"/>
      <c r="C33" s="211"/>
      <c r="D33" s="214"/>
      <c r="E33" s="187"/>
      <c r="F33" s="190"/>
      <c r="G33" s="271"/>
      <c r="H33" s="9" t="s">
        <v>46</v>
      </c>
      <c r="I33" s="10">
        <v>1755</v>
      </c>
      <c r="J33" s="220"/>
      <c r="K33" s="193"/>
      <c r="L33" s="193"/>
      <c r="M33" s="196"/>
      <c r="N33" s="277"/>
      <c r="O33" s="226"/>
      <c r="P33" s="193"/>
      <c r="Q33" s="193"/>
      <c r="R33" s="193"/>
      <c r="S33" s="226"/>
      <c r="T33" s="184"/>
      <c r="U33" s="184"/>
      <c r="V33" s="274"/>
      <c r="W33" s="274"/>
      <c r="X33" s="187"/>
      <c r="Y33" s="190"/>
    </row>
    <row r="34" spans="1:25" ht="18" customHeight="1" thickTop="1">
      <c r="A34" s="203">
        <v>7</v>
      </c>
      <c r="B34" s="227" t="s">
        <v>79</v>
      </c>
      <c r="C34" s="230">
        <v>31830</v>
      </c>
      <c r="D34" s="212" t="s">
        <v>80</v>
      </c>
      <c r="E34" s="185" t="s">
        <v>42</v>
      </c>
      <c r="F34" s="188" t="s">
        <v>81</v>
      </c>
      <c r="G34" s="215" t="s">
        <v>144</v>
      </c>
      <c r="H34" s="7" t="s">
        <v>20</v>
      </c>
      <c r="I34" s="5">
        <v>4</v>
      </c>
      <c r="J34" s="218" t="s">
        <v>131</v>
      </c>
      <c r="K34" s="191">
        <v>31830</v>
      </c>
      <c r="L34" s="191">
        <v>238725</v>
      </c>
      <c r="M34" s="194" t="s">
        <v>82</v>
      </c>
      <c r="N34" s="197">
        <v>1</v>
      </c>
      <c r="O34" s="200">
        <v>31830</v>
      </c>
      <c r="P34" s="191">
        <v>25464</v>
      </c>
      <c r="Q34" s="191">
        <v>25464</v>
      </c>
      <c r="R34" s="221">
        <f>S34</f>
        <v>191489.28</v>
      </c>
      <c r="S34" s="224">
        <v>191489.28</v>
      </c>
      <c r="T34" s="182">
        <v>205030.98</v>
      </c>
      <c r="U34" s="182">
        <v>205030.98</v>
      </c>
      <c r="V34" s="185" t="s">
        <v>89</v>
      </c>
      <c r="W34" s="185" t="s">
        <v>8</v>
      </c>
      <c r="X34" s="185" t="s">
        <v>7</v>
      </c>
      <c r="Y34" s="188" t="s">
        <v>10</v>
      </c>
    </row>
    <row r="35" spans="1:25" ht="36.75" customHeight="1">
      <c r="A35" s="204"/>
      <c r="B35" s="228"/>
      <c r="C35" s="231"/>
      <c r="D35" s="213"/>
      <c r="E35" s="186"/>
      <c r="F35" s="189"/>
      <c r="G35" s="216"/>
      <c r="H35" s="8" t="s">
        <v>21</v>
      </c>
      <c r="I35" s="6" t="s">
        <v>19</v>
      </c>
      <c r="J35" s="219"/>
      <c r="K35" s="192"/>
      <c r="L35" s="192"/>
      <c r="M35" s="195"/>
      <c r="N35" s="198"/>
      <c r="O35" s="201"/>
      <c r="P35" s="192"/>
      <c r="Q35" s="192"/>
      <c r="R35" s="222"/>
      <c r="S35" s="225"/>
      <c r="T35" s="183"/>
      <c r="U35" s="183"/>
      <c r="V35" s="186"/>
      <c r="W35" s="186"/>
      <c r="X35" s="186"/>
      <c r="Y35" s="189"/>
    </row>
    <row r="36" spans="1:25" ht="45" customHeight="1">
      <c r="A36" s="204"/>
      <c r="B36" s="228"/>
      <c r="C36" s="231"/>
      <c r="D36" s="213"/>
      <c r="E36" s="186"/>
      <c r="F36" s="189"/>
      <c r="G36" s="216"/>
      <c r="H36" s="8" t="s">
        <v>43</v>
      </c>
      <c r="I36" s="6" t="s">
        <v>83</v>
      </c>
      <c r="J36" s="219"/>
      <c r="K36" s="192"/>
      <c r="L36" s="192"/>
      <c r="M36" s="195"/>
      <c r="N36" s="198"/>
      <c r="O36" s="201"/>
      <c r="P36" s="192"/>
      <c r="Q36" s="192"/>
      <c r="R36" s="222"/>
      <c r="S36" s="225"/>
      <c r="T36" s="183"/>
      <c r="U36" s="183"/>
      <c r="V36" s="186"/>
      <c r="W36" s="186"/>
      <c r="X36" s="186"/>
      <c r="Y36" s="189"/>
    </row>
    <row r="37" spans="1:25" ht="61.5" customHeight="1" thickBot="1">
      <c r="A37" s="205"/>
      <c r="B37" s="229"/>
      <c r="C37" s="232"/>
      <c r="D37" s="214"/>
      <c r="E37" s="187"/>
      <c r="F37" s="190"/>
      <c r="G37" s="217"/>
      <c r="H37" s="9" t="s">
        <v>46</v>
      </c>
      <c r="I37" s="10" t="s">
        <v>84</v>
      </c>
      <c r="J37" s="220"/>
      <c r="K37" s="193"/>
      <c r="L37" s="193"/>
      <c r="M37" s="196"/>
      <c r="N37" s="199"/>
      <c r="O37" s="202"/>
      <c r="P37" s="193"/>
      <c r="Q37" s="193"/>
      <c r="R37" s="223"/>
      <c r="S37" s="226"/>
      <c r="T37" s="184"/>
      <c r="U37" s="184"/>
      <c r="V37" s="187"/>
      <c r="W37" s="187"/>
      <c r="X37" s="187"/>
      <c r="Y37" s="190"/>
    </row>
    <row r="38" spans="1:25" ht="18" customHeight="1" thickTop="1">
      <c r="A38" s="203">
        <v>8</v>
      </c>
      <c r="B38" s="206" t="s">
        <v>58</v>
      </c>
      <c r="C38" s="209">
        <v>35179.46</v>
      </c>
      <c r="D38" s="212" t="s">
        <v>59</v>
      </c>
      <c r="E38" s="185" t="s">
        <v>42</v>
      </c>
      <c r="F38" s="188" t="s">
        <v>124</v>
      </c>
      <c r="G38" s="215" t="s">
        <v>144</v>
      </c>
      <c r="H38" s="7" t="s">
        <v>20</v>
      </c>
      <c r="I38" s="5">
        <v>4</v>
      </c>
      <c r="J38" s="218" t="s">
        <v>134</v>
      </c>
      <c r="K38" s="191">
        <v>26211</v>
      </c>
      <c r="L38" s="191">
        <v>198680</v>
      </c>
      <c r="M38" s="194" t="s">
        <v>150</v>
      </c>
      <c r="N38" s="197" t="s">
        <v>149</v>
      </c>
      <c r="O38" s="200">
        <v>26211</v>
      </c>
      <c r="P38" s="191">
        <v>17152.12</v>
      </c>
      <c r="Q38" s="191">
        <v>17152.12</v>
      </c>
      <c r="R38" s="221">
        <f>S38</f>
        <v>131014.24</v>
      </c>
      <c r="S38" s="224">
        <v>131014.24</v>
      </c>
      <c r="T38" s="182">
        <v>10223.11</v>
      </c>
      <c r="U38" s="182">
        <v>10223.11</v>
      </c>
      <c r="V38" s="185" t="s">
        <v>27</v>
      </c>
      <c r="W38" s="185" t="s">
        <v>8</v>
      </c>
      <c r="X38" s="185" t="s">
        <v>89</v>
      </c>
      <c r="Y38" s="188" t="s">
        <v>93</v>
      </c>
    </row>
    <row r="39" spans="1:25" ht="18" customHeight="1">
      <c r="A39" s="204"/>
      <c r="B39" s="228"/>
      <c r="C39" s="210"/>
      <c r="D39" s="213"/>
      <c r="E39" s="186"/>
      <c r="F39" s="189"/>
      <c r="G39" s="216"/>
      <c r="H39" s="8" t="s">
        <v>21</v>
      </c>
      <c r="I39" s="6" t="s">
        <v>136</v>
      </c>
      <c r="J39" s="219"/>
      <c r="K39" s="192"/>
      <c r="L39" s="192"/>
      <c r="M39" s="195"/>
      <c r="N39" s="198"/>
      <c r="O39" s="201"/>
      <c r="P39" s="192"/>
      <c r="Q39" s="192"/>
      <c r="R39" s="222"/>
      <c r="S39" s="225"/>
      <c r="T39" s="183"/>
      <c r="U39" s="183"/>
      <c r="V39" s="186"/>
      <c r="W39" s="186"/>
      <c r="X39" s="186"/>
      <c r="Y39" s="189"/>
    </row>
    <row r="40" spans="1:25" ht="18" customHeight="1">
      <c r="A40" s="204"/>
      <c r="B40" s="228"/>
      <c r="C40" s="210"/>
      <c r="D40" s="213"/>
      <c r="E40" s="186"/>
      <c r="F40" s="189"/>
      <c r="G40" s="216"/>
      <c r="H40" s="8" t="s">
        <v>43</v>
      </c>
      <c r="I40" s="6" t="s">
        <v>16</v>
      </c>
      <c r="J40" s="219"/>
      <c r="K40" s="192"/>
      <c r="L40" s="192"/>
      <c r="M40" s="195"/>
      <c r="N40" s="198"/>
      <c r="O40" s="201"/>
      <c r="P40" s="192"/>
      <c r="Q40" s="192"/>
      <c r="R40" s="222"/>
      <c r="S40" s="225"/>
      <c r="T40" s="183"/>
      <c r="U40" s="183"/>
      <c r="V40" s="186"/>
      <c r="W40" s="186"/>
      <c r="X40" s="186"/>
      <c r="Y40" s="189"/>
    </row>
    <row r="41" spans="1:25" ht="18" customHeight="1" thickBot="1">
      <c r="A41" s="205"/>
      <c r="B41" s="229"/>
      <c r="C41" s="211"/>
      <c r="D41" s="214"/>
      <c r="E41" s="187"/>
      <c r="F41" s="190"/>
      <c r="G41" s="217"/>
      <c r="H41" s="9" t="s">
        <v>46</v>
      </c>
      <c r="I41" s="10">
        <v>2023</v>
      </c>
      <c r="J41" s="220"/>
      <c r="K41" s="193"/>
      <c r="L41" s="193"/>
      <c r="M41" s="196"/>
      <c r="N41" s="199"/>
      <c r="O41" s="202"/>
      <c r="P41" s="193"/>
      <c r="Q41" s="193"/>
      <c r="R41" s="223"/>
      <c r="S41" s="226"/>
      <c r="T41" s="184"/>
      <c r="U41" s="184"/>
      <c r="V41" s="187"/>
      <c r="W41" s="187"/>
      <c r="X41" s="187"/>
      <c r="Y41" s="190"/>
    </row>
    <row r="42" spans="1:25" ht="18" customHeight="1" thickTop="1">
      <c r="A42" s="203">
        <v>9</v>
      </c>
      <c r="B42" s="206" t="s">
        <v>102</v>
      </c>
      <c r="C42" s="209">
        <v>278870.64</v>
      </c>
      <c r="D42" s="212" t="s">
        <v>60</v>
      </c>
      <c r="E42" s="185" t="s">
        <v>6</v>
      </c>
      <c r="F42" s="188" t="s">
        <v>104</v>
      </c>
      <c r="G42" s="269" t="s">
        <v>6</v>
      </c>
      <c r="H42" s="7" t="s">
        <v>20</v>
      </c>
      <c r="I42" s="5">
        <v>4</v>
      </c>
      <c r="J42" s="218" t="s">
        <v>127</v>
      </c>
      <c r="K42" s="191">
        <v>81084.600000000006</v>
      </c>
      <c r="L42" s="191">
        <f>K42*7.5</f>
        <v>608134.5</v>
      </c>
      <c r="M42" s="194" t="s">
        <v>103</v>
      </c>
      <c r="N42" s="197">
        <v>0.74929999999999997</v>
      </c>
      <c r="O42" s="200">
        <f>K42*N42</f>
        <v>60756.690780000004</v>
      </c>
      <c r="P42" s="191">
        <v>0</v>
      </c>
      <c r="Q42" s="191">
        <v>0</v>
      </c>
      <c r="R42" s="221">
        <v>0</v>
      </c>
      <c r="S42" s="221">
        <v>0</v>
      </c>
      <c r="T42" s="182">
        <v>14214.23</v>
      </c>
      <c r="U42" s="182">
        <v>14214.23</v>
      </c>
      <c r="V42" s="185" t="s">
        <v>27</v>
      </c>
      <c r="W42" s="185" t="s">
        <v>93</v>
      </c>
      <c r="X42" s="185" t="s">
        <v>89</v>
      </c>
      <c r="Y42" s="188" t="s">
        <v>93</v>
      </c>
    </row>
    <row r="43" spans="1:25" ht="18" customHeight="1">
      <c r="A43" s="204"/>
      <c r="B43" s="228"/>
      <c r="C43" s="210"/>
      <c r="D43" s="213"/>
      <c r="E43" s="186"/>
      <c r="F43" s="189"/>
      <c r="G43" s="270"/>
      <c r="H43" s="8" t="s">
        <v>21</v>
      </c>
      <c r="I43" s="6" t="s">
        <v>137</v>
      </c>
      <c r="J43" s="219"/>
      <c r="K43" s="192"/>
      <c r="L43" s="192"/>
      <c r="M43" s="195"/>
      <c r="N43" s="198"/>
      <c r="O43" s="201"/>
      <c r="P43" s="192"/>
      <c r="Q43" s="192"/>
      <c r="R43" s="222"/>
      <c r="S43" s="222"/>
      <c r="T43" s="183"/>
      <c r="U43" s="183"/>
      <c r="V43" s="186"/>
      <c r="W43" s="186"/>
      <c r="X43" s="186"/>
      <c r="Y43" s="189"/>
    </row>
    <row r="44" spans="1:25" ht="18" customHeight="1">
      <c r="A44" s="204"/>
      <c r="B44" s="228"/>
      <c r="C44" s="210"/>
      <c r="D44" s="213"/>
      <c r="E44" s="186"/>
      <c r="F44" s="189"/>
      <c r="G44" s="270"/>
      <c r="H44" s="8" t="s">
        <v>43</v>
      </c>
      <c r="I44" s="6" t="s">
        <v>16</v>
      </c>
      <c r="J44" s="219"/>
      <c r="K44" s="192"/>
      <c r="L44" s="192"/>
      <c r="M44" s="195"/>
      <c r="N44" s="198"/>
      <c r="O44" s="201"/>
      <c r="P44" s="192"/>
      <c r="Q44" s="192"/>
      <c r="R44" s="222"/>
      <c r="S44" s="222"/>
      <c r="T44" s="183"/>
      <c r="U44" s="183"/>
      <c r="V44" s="186"/>
      <c r="W44" s="186"/>
      <c r="X44" s="186"/>
      <c r="Y44" s="189"/>
    </row>
    <row r="45" spans="1:25" ht="36.75" customHeight="1" thickBot="1">
      <c r="A45" s="205"/>
      <c r="B45" s="229"/>
      <c r="C45" s="211"/>
      <c r="D45" s="214"/>
      <c r="E45" s="187"/>
      <c r="F45" s="190"/>
      <c r="G45" s="271"/>
      <c r="H45" s="9" t="s">
        <v>46</v>
      </c>
      <c r="I45" s="10">
        <v>2025</v>
      </c>
      <c r="J45" s="220"/>
      <c r="K45" s="193"/>
      <c r="L45" s="193"/>
      <c r="M45" s="196"/>
      <c r="N45" s="199"/>
      <c r="O45" s="202"/>
      <c r="P45" s="193"/>
      <c r="Q45" s="193"/>
      <c r="R45" s="223"/>
      <c r="S45" s="223"/>
      <c r="T45" s="184"/>
      <c r="U45" s="184"/>
      <c r="V45" s="187"/>
      <c r="W45" s="187"/>
      <c r="X45" s="187"/>
      <c r="Y45" s="190"/>
    </row>
    <row r="46" spans="1:25" ht="18" customHeight="1" thickTop="1">
      <c r="A46" s="203">
        <v>10</v>
      </c>
      <c r="B46" s="206" t="s">
        <v>61</v>
      </c>
      <c r="C46" s="209">
        <v>59079.6</v>
      </c>
      <c r="D46" s="212" t="s">
        <v>62</v>
      </c>
      <c r="E46" s="185" t="s">
        <v>145</v>
      </c>
      <c r="F46" s="188" t="s">
        <v>146</v>
      </c>
      <c r="G46" s="215" t="s">
        <v>145</v>
      </c>
      <c r="H46" s="7" t="s">
        <v>20</v>
      </c>
      <c r="I46" s="5">
        <v>4</v>
      </c>
      <c r="J46" s="218" t="s">
        <v>126</v>
      </c>
      <c r="K46" s="191"/>
      <c r="L46" s="191"/>
      <c r="M46" s="194" t="s">
        <v>151</v>
      </c>
      <c r="N46" s="197"/>
      <c r="O46" s="200"/>
      <c r="P46" s="191">
        <v>0</v>
      </c>
      <c r="Q46" s="191">
        <v>0</v>
      </c>
      <c r="R46" s="221">
        <v>0</v>
      </c>
      <c r="S46" s="221">
        <v>0</v>
      </c>
      <c r="T46" s="182"/>
      <c r="U46" s="182"/>
      <c r="V46" s="185" t="s">
        <v>27</v>
      </c>
      <c r="W46" s="185" t="s">
        <v>93</v>
      </c>
      <c r="X46" s="185" t="s">
        <v>89</v>
      </c>
      <c r="Y46" s="188" t="s">
        <v>93</v>
      </c>
    </row>
    <row r="47" spans="1:25" ht="18" customHeight="1">
      <c r="A47" s="204"/>
      <c r="B47" s="228"/>
      <c r="C47" s="210"/>
      <c r="D47" s="213"/>
      <c r="E47" s="186"/>
      <c r="F47" s="189"/>
      <c r="G47" s="216"/>
      <c r="H47" s="8" t="s">
        <v>21</v>
      </c>
      <c r="I47" s="6" t="s">
        <v>19</v>
      </c>
      <c r="J47" s="219"/>
      <c r="K47" s="192"/>
      <c r="L47" s="192"/>
      <c r="M47" s="195"/>
      <c r="N47" s="198"/>
      <c r="O47" s="201"/>
      <c r="P47" s="192"/>
      <c r="Q47" s="192"/>
      <c r="R47" s="222"/>
      <c r="S47" s="222"/>
      <c r="T47" s="183"/>
      <c r="U47" s="183"/>
      <c r="V47" s="186"/>
      <c r="W47" s="186"/>
      <c r="X47" s="186"/>
      <c r="Y47" s="189"/>
    </row>
    <row r="48" spans="1:25" ht="18" customHeight="1">
      <c r="A48" s="204"/>
      <c r="B48" s="228"/>
      <c r="C48" s="210"/>
      <c r="D48" s="213"/>
      <c r="E48" s="186"/>
      <c r="F48" s="189"/>
      <c r="G48" s="216"/>
      <c r="H48" s="8" t="s">
        <v>43</v>
      </c>
      <c r="I48" s="6" t="s">
        <v>16</v>
      </c>
      <c r="J48" s="219"/>
      <c r="K48" s="192"/>
      <c r="L48" s="192"/>
      <c r="M48" s="195"/>
      <c r="N48" s="198"/>
      <c r="O48" s="201"/>
      <c r="P48" s="192"/>
      <c r="Q48" s="192"/>
      <c r="R48" s="222"/>
      <c r="S48" s="222"/>
      <c r="T48" s="183"/>
      <c r="U48" s="183"/>
      <c r="V48" s="186"/>
      <c r="W48" s="186"/>
      <c r="X48" s="186"/>
      <c r="Y48" s="189"/>
    </row>
    <row r="49" spans="1:25" ht="18" customHeight="1" thickBot="1">
      <c r="A49" s="205"/>
      <c r="B49" s="229"/>
      <c r="C49" s="211"/>
      <c r="D49" s="214"/>
      <c r="E49" s="187"/>
      <c r="F49" s="190"/>
      <c r="G49" s="217"/>
      <c r="H49" s="9" t="s">
        <v>46</v>
      </c>
      <c r="I49" s="10">
        <v>2046</v>
      </c>
      <c r="J49" s="220"/>
      <c r="K49" s="193"/>
      <c r="L49" s="193"/>
      <c r="M49" s="196"/>
      <c r="N49" s="199"/>
      <c r="O49" s="202"/>
      <c r="P49" s="193"/>
      <c r="Q49" s="193"/>
      <c r="R49" s="223"/>
      <c r="S49" s="223"/>
      <c r="T49" s="184"/>
      <c r="U49" s="184"/>
      <c r="V49" s="187"/>
      <c r="W49" s="187"/>
      <c r="X49" s="187"/>
      <c r="Y49" s="190"/>
    </row>
    <row r="50" spans="1:25" ht="18" customHeight="1" thickTop="1">
      <c r="A50" s="203">
        <v>11</v>
      </c>
      <c r="B50" s="206" t="s">
        <v>63</v>
      </c>
      <c r="C50" s="209">
        <v>251152.35</v>
      </c>
      <c r="D50" s="212" t="s">
        <v>64</v>
      </c>
      <c r="E50" s="185" t="s">
        <v>6</v>
      </c>
      <c r="F50" s="188" t="s">
        <v>114</v>
      </c>
      <c r="G50" s="269" t="s">
        <v>6</v>
      </c>
      <c r="H50" s="7" t="s">
        <v>20</v>
      </c>
      <c r="I50" s="5">
        <v>4</v>
      </c>
      <c r="J50" s="218" t="s">
        <v>127</v>
      </c>
      <c r="K50" s="191">
        <v>63560.75</v>
      </c>
      <c r="L50" s="191">
        <f>K50*7.5</f>
        <v>476705.625</v>
      </c>
      <c r="M50" s="194" t="s">
        <v>115</v>
      </c>
      <c r="N50" s="197">
        <v>0.85</v>
      </c>
      <c r="O50" s="200">
        <f>K50*N50</f>
        <v>54026.637499999997</v>
      </c>
      <c r="P50" s="182">
        <v>0</v>
      </c>
      <c r="Q50" s="182">
        <v>0</v>
      </c>
      <c r="R50" s="221">
        <v>0</v>
      </c>
      <c r="S50" s="221">
        <v>0</v>
      </c>
      <c r="T50" s="182"/>
      <c r="U50" s="182"/>
      <c r="V50" s="185" t="s">
        <v>89</v>
      </c>
      <c r="W50" s="185" t="s">
        <v>93</v>
      </c>
      <c r="X50" s="185" t="s">
        <v>89</v>
      </c>
      <c r="Y50" s="188" t="s">
        <v>93</v>
      </c>
    </row>
    <row r="51" spans="1:25" ht="18" customHeight="1">
      <c r="A51" s="204"/>
      <c r="B51" s="228"/>
      <c r="C51" s="210"/>
      <c r="D51" s="213"/>
      <c r="E51" s="186"/>
      <c r="F51" s="189"/>
      <c r="G51" s="270"/>
      <c r="H51" s="8" t="s">
        <v>21</v>
      </c>
      <c r="I51" s="6" t="s">
        <v>138</v>
      </c>
      <c r="J51" s="219"/>
      <c r="K51" s="192"/>
      <c r="L51" s="192"/>
      <c r="M51" s="195"/>
      <c r="N51" s="198"/>
      <c r="O51" s="201"/>
      <c r="P51" s="183"/>
      <c r="Q51" s="183"/>
      <c r="R51" s="222"/>
      <c r="S51" s="222"/>
      <c r="T51" s="183"/>
      <c r="U51" s="183"/>
      <c r="V51" s="186"/>
      <c r="W51" s="186"/>
      <c r="X51" s="186"/>
      <c r="Y51" s="189"/>
    </row>
    <row r="52" spans="1:25" ht="18" customHeight="1">
      <c r="A52" s="204"/>
      <c r="B52" s="228"/>
      <c r="C52" s="210"/>
      <c r="D52" s="213"/>
      <c r="E52" s="186"/>
      <c r="F52" s="189"/>
      <c r="G52" s="270"/>
      <c r="H52" s="8" t="s">
        <v>43</v>
      </c>
      <c r="I52" s="6" t="s">
        <v>16</v>
      </c>
      <c r="J52" s="219"/>
      <c r="K52" s="192"/>
      <c r="L52" s="192"/>
      <c r="M52" s="195"/>
      <c r="N52" s="198"/>
      <c r="O52" s="201"/>
      <c r="P52" s="183"/>
      <c r="Q52" s="183"/>
      <c r="R52" s="222"/>
      <c r="S52" s="222"/>
      <c r="T52" s="183"/>
      <c r="U52" s="183"/>
      <c r="V52" s="186"/>
      <c r="W52" s="186"/>
      <c r="X52" s="186"/>
      <c r="Y52" s="189"/>
    </row>
    <row r="53" spans="1:25" ht="18" customHeight="1" thickBot="1">
      <c r="A53" s="205"/>
      <c r="B53" s="229"/>
      <c r="C53" s="211"/>
      <c r="D53" s="214"/>
      <c r="E53" s="187"/>
      <c r="F53" s="190"/>
      <c r="G53" s="271"/>
      <c r="H53" s="9" t="s">
        <v>46</v>
      </c>
      <c r="I53" s="10">
        <v>2055</v>
      </c>
      <c r="J53" s="220"/>
      <c r="K53" s="193"/>
      <c r="L53" s="193"/>
      <c r="M53" s="196"/>
      <c r="N53" s="199"/>
      <c r="O53" s="202"/>
      <c r="P53" s="184"/>
      <c r="Q53" s="184"/>
      <c r="R53" s="223"/>
      <c r="S53" s="223"/>
      <c r="T53" s="184"/>
      <c r="U53" s="184"/>
      <c r="V53" s="187"/>
      <c r="W53" s="187"/>
      <c r="X53" s="187"/>
      <c r="Y53" s="190"/>
    </row>
    <row r="54" spans="1:25" ht="18" customHeight="1" thickTop="1">
      <c r="A54" s="203">
        <v>12</v>
      </c>
      <c r="B54" s="206" t="s">
        <v>65</v>
      </c>
      <c r="C54" s="209">
        <v>236359.3</v>
      </c>
      <c r="D54" s="212" t="s">
        <v>64</v>
      </c>
      <c r="E54" s="185" t="s">
        <v>86</v>
      </c>
      <c r="F54" s="188" t="s">
        <v>116</v>
      </c>
      <c r="G54" s="269" t="s">
        <v>6</v>
      </c>
      <c r="H54" s="7" t="s">
        <v>20</v>
      </c>
      <c r="I54" s="5">
        <v>4</v>
      </c>
      <c r="J54" s="218" t="s">
        <v>90</v>
      </c>
      <c r="K54" s="191">
        <v>48539.62</v>
      </c>
      <c r="L54" s="191">
        <f>K54*7.5</f>
        <v>364047.15</v>
      </c>
      <c r="M54" s="194" t="s">
        <v>115</v>
      </c>
      <c r="N54" s="197">
        <v>0.85</v>
      </c>
      <c r="O54" s="200">
        <f>K54*N54</f>
        <v>41258.677000000003</v>
      </c>
      <c r="P54" s="182">
        <v>0</v>
      </c>
      <c r="Q54" s="182">
        <v>0</v>
      </c>
      <c r="R54" s="221">
        <v>0</v>
      </c>
      <c r="S54" s="221">
        <v>0</v>
      </c>
      <c r="T54" s="182"/>
      <c r="U54" s="182"/>
      <c r="V54" s="185" t="s">
        <v>89</v>
      </c>
      <c r="W54" s="185" t="s">
        <v>93</v>
      </c>
      <c r="X54" s="185" t="s">
        <v>89</v>
      </c>
      <c r="Y54" s="188" t="s">
        <v>93</v>
      </c>
    </row>
    <row r="55" spans="1:25" ht="18" customHeight="1">
      <c r="A55" s="204"/>
      <c r="B55" s="228"/>
      <c r="C55" s="210"/>
      <c r="D55" s="213"/>
      <c r="E55" s="186"/>
      <c r="F55" s="189"/>
      <c r="G55" s="270"/>
      <c r="H55" s="8" t="s">
        <v>21</v>
      </c>
      <c r="I55" s="6" t="s">
        <v>19</v>
      </c>
      <c r="J55" s="219"/>
      <c r="K55" s="192"/>
      <c r="L55" s="192"/>
      <c r="M55" s="195"/>
      <c r="N55" s="198"/>
      <c r="O55" s="201"/>
      <c r="P55" s="183"/>
      <c r="Q55" s="183"/>
      <c r="R55" s="222"/>
      <c r="S55" s="222"/>
      <c r="T55" s="183"/>
      <c r="U55" s="183"/>
      <c r="V55" s="186"/>
      <c r="W55" s="186"/>
      <c r="X55" s="186"/>
      <c r="Y55" s="189"/>
    </row>
    <row r="56" spans="1:25" ht="18" customHeight="1">
      <c r="A56" s="204"/>
      <c r="B56" s="228"/>
      <c r="C56" s="210"/>
      <c r="D56" s="213"/>
      <c r="E56" s="186"/>
      <c r="F56" s="189"/>
      <c r="G56" s="270"/>
      <c r="H56" s="8" t="s">
        <v>43</v>
      </c>
      <c r="I56" s="6" t="s">
        <v>16</v>
      </c>
      <c r="J56" s="219"/>
      <c r="K56" s="192"/>
      <c r="L56" s="192"/>
      <c r="M56" s="195"/>
      <c r="N56" s="198"/>
      <c r="O56" s="201"/>
      <c r="P56" s="183"/>
      <c r="Q56" s="183"/>
      <c r="R56" s="222"/>
      <c r="S56" s="222"/>
      <c r="T56" s="183"/>
      <c r="U56" s="183"/>
      <c r="V56" s="186"/>
      <c r="W56" s="186"/>
      <c r="X56" s="186"/>
      <c r="Y56" s="189"/>
    </row>
    <row r="57" spans="1:25" ht="18" customHeight="1" thickBot="1">
      <c r="A57" s="205"/>
      <c r="B57" s="229"/>
      <c r="C57" s="211"/>
      <c r="D57" s="214"/>
      <c r="E57" s="187"/>
      <c r="F57" s="190"/>
      <c r="G57" s="271"/>
      <c r="H57" s="9" t="s">
        <v>46</v>
      </c>
      <c r="I57" s="10">
        <v>2054</v>
      </c>
      <c r="J57" s="220"/>
      <c r="K57" s="193"/>
      <c r="L57" s="193"/>
      <c r="M57" s="196"/>
      <c r="N57" s="199"/>
      <c r="O57" s="202"/>
      <c r="P57" s="184"/>
      <c r="Q57" s="184"/>
      <c r="R57" s="223"/>
      <c r="S57" s="223"/>
      <c r="T57" s="184"/>
      <c r="U57" s="184"/>
      <c r="V57" s="187"/>
      <c r="W57" s="187"/>
      <c r="X57" s="187"/>
      <c r="Y57" s="190"/>
    </row>
    <row r="58" spans="1:25" ht="18" customHeight="1" thickTop="1">
      <c r="A58" s="203">
        <v>13</v>
      </c>
      <c r="B58" s="206" t="s">
        <v>66</v>
      </c>
      <c r="C58" s="209">
        <v>370219.36</v>
      </c>
      <c r="D58" s="212" t="s">
        <v>64</v>
      </c>
      <c r="E58" s="185" t="s">
        <v>117</v>
      </c>
      <c r="F58" s="188" t="s">
        <v>118</v>
      </c>
      <c r="G58" s="269" t="s">
        <v>6</v>
      </c>
      <c r="H58" s="7" t="s">
        <v>20</v>
      </c>
      <c r="I58" s="5">
        <v>4</v>
      </c>
      <c r="J58" s="218" t="s">
        <v>132</v>
      </c>
      <c r="K58" s="191">
        <v>48236.98</v>
      </c>
      <c r="L58" s="191">
        <f>K58*7.5</f>
        <v>361777.35000000003</v>
      </c>
      <c r="M58" s="194" t="s">
        <v>115</v>
      </c>
      <c r="N58" s="197">
        <v>0.85</v>
      </c>
      <c r="O58" s="200">
        <f>K58*N58</f>
        <v>41001.433000000005</v>
      </c>
      <c r="P58" s="182">
        <v>0</v>
      </c>
      <c r="Q58" s="182">
        <v>0</v>
      </c>
      <c r="R58" s="221">
        <v>0</v>
      </c>
      <c r="S58" s="221">
        <v>0</v>
      </c>
      <c r="T58" s="182"/>
      <c r="U58" s="182"/>
      <c r="V58" s="185" t="s">
        <v>27</v>
      </c>
      <c r="W58" s="185" t="s">
        <v>93</v>
      </c>
      <c r="X58" s="185" t="s">
        <v>89</v>
      </c>
      <c r="Y58" s="188" t="s">
        <v>93</v>
      </c>
    </row>
    <row r="59" spans="1:25" ht="18" customHeight="1">
      <c r="A59" s="204"/>
      <c r="B59" s="228"/>
      <c r="C59" s="210"/>
      <c r="D59" s="213"/>
      <c r="E59" s="186"/>
      <c r="F59" s="189"/>
      <c r="G59" s="270"/>
      <c r="H59" s="8" t="s">
        <v>21</v>
      </c>
      <c r="I59" s="6" t="s">
        <v>19</v>
      </c>
      <c r="J59" s="219"/>
      <c r="K59" s="192"/>
      <c r="L59" s="192"/>
      <c r="M59" s="195"/>
      <c r="N59" s="198"/>
      <c r="O59" s="201"/>
      <c r="P59" s="183"/>
      <c r="Q59" s="183"/>
      <c r="R59" s="222"/>
      <c r="S59" s="222"/>
      <c r="T59" s="183"/>
      <c r="U59" s="183"/>
      <c r="V59" s="186"/>
      <c r="W59" s="186"/>
      <c r="X59" s="186"/>
      <c r="Y59" s="189"/>
    </row>
    <row r="60" spans="1:25" ht="18" customHeight="1">
      <c r="A60" s="204"/>
      <c r="B60" s="228"/>
      <c r="C60" s="210"/>
      <c r="D60" s="213"/>
      <c r="E60" s="186"/>
      <c r="F60" s="189"/>
      <c r="G60" s="270"/>
      <c r="H60" s="8" t="s">
        <v>43</v>
      </c>
      <c r="I60" s="6" t="s">
        <v>16</v>
      </c>
      <c r="J60" s="219"/>
      <c r="K60" s="192"/>
      <c r="L60" s="192"/>
      <c r="M60" s="195"/>
      <c r="N60" s="198"/>
      <c r="O60" s="201"/>
      <c r="P60" s="183"/>
      <c r="Q60" s="183"/>
      <c r="R60" s="222"/>
      <c r="S60" s="222"/>
      <c r="T60" s="183"/>
      <c r="U60" s="183"/>
      <c r="V60" s="186"/>
      <c r="W60" s="186"/>
      <c r="X60" s="186"/>
      <c r="Y60" s="189"/>
    </row>
    <row r="61" spans="1:25" ht="18" customHeight="1" thickBot="1">
      <c r="A61" s="205"/>
      <c r="B61" s="229"/>
      <c r="C61" s="211"/>
      <c r="D61" s="214"/>
      <c r="E61" s="187"/>
      <c r="F61" s="190"/>
      <c r="G61" s="271"/>
      <c r="H61" s="9" t="s">
        <v>46</v>
      </c>
      <c r="I61" s="10">
        <v>2052</v>
      </c>
      <c r="J61" s="220"/>
      <c r="K61" s="193"/>
      <c r="L61" s="193"/>
      <c r="M61" s="196"/>
      <c r="N61" s="199"/>
      <c r="O61" s="202"/>
      <c r="P61" s="184"/>
      <c r="Q61" s="184"/>
      <c r="R61" s="223"/>
      <c r="S61" s="223"/>
      <c r="T61" s="184"/>
      <c r="U61" s="184"/>
      <c r="V61" s="187"/>
      <c r="W61" s="187"/>
      <c r="X61" s="187"/>
      <c r="Y61" s="190"/>
    </row>
    <row r="62" spans="1:25" ht="18" customHeight="1" thickTop="1">
      <c r="A62" s="203">
        <v>14</v>
      </c>
      <c r="B62" s="206" t="s">
        <v>67</v>
      </c>
      <c r="C62" s="278">
        <v>360408.07</v>
      </c>
      <c r="D62" s="212" t="s">
        <v>64</v>
      </c>
      <c r="E62" s="185" t="s">
        <v>119</v>
      </c>
      <c r="F62" s="188" t="s">
        <v>120</v>
      </c>
      <c r="G62" s="269" t="s">
        <v>6</v>
      </c>
      <c r="H62" s="7" t="s">
        <v>20</v>
      </c>
      <c r="I62" s="5">
        <v>4</v>
      </c>
      <c r="J62" s="218" t="s">
        <v>135</v>
      </c>
      <c r="K62" s="191">
        <v>68984.12</v>
      </c>
      <c r="L62" s="191">
        <f>K62*7.5</f>
        <v>517380.89999999997</v>
      </c>
      <c r="M62" s="194" t="s">
        <v>115</v>
      </c>
      <c r="N62" s="197">
        <v>0.85</v>
      </c>
      <c r="O62" s="200">
        <f>K62*N62</f>
        <v>58636.501999999993</v>
      </c>
      <c r="P62" s="182">
        <v>0</v>
      </c>
      <c r="Q62" s="182">
        <v>0</v>
      </c>
      <c r="R62" s="221">
        <v>0</v>
      </c>
      <c r="S62" s="221">
        <v>0</v>
      </c>
      <c r="T62" s="182"/>
      <c r="U62" s="182"/>
      <c r="V62" s="185" t="s">
        <v>27</v>
      </c>
      <c r="W62" s="185" t="s">
        <v>93</v>
      </c>
      <c r="X62" s="185" t="s">
        <v>89</v>
      </c>
      <c r="Y62" s="188" t="s">
        <v>93</v>
      </c>
    </row>
    <row r="63" spans="1:25" ht="18" customHeight="1">
      <c r="A63" s="204"/>
      <c r="B63" s="228"/>
      <c r="C63" s="279"/>
      <c r="D63" s="213"/>
      <c r="E63" s="186"/>
      <c r="F63" s="189"/>
      <c r="G63" s="270"/>
      <c r="H63" s="8" t="s">
        <v>21</v>
      </c>
      <c r="I63" s="6" t="s">
        <v>19</v>
      </c>
      <c r="J63" s="219"/>
      <c r="K63" s="192"/>
      <c r="L63" s="192"/>
      <c r="M63" s="195"/>
      <c r="N63" s="198"/>
      <c r="O63" s="201"/>
      <c r="P63" s="183"/>
      <c r="Q63" s="183"/>
      <c r="R63" s="222"/>
      <c r="S63" s="222"/>
      <c r="T63" s="183"/>
      <c r="U63" s="183"/>
      <c r="V63" s="186"/>
      <c r="W63" s="186"/>
      <c r="X63" s="186"/>
      <c r="Y63" s="189"/>
    </row>
    <row r="64" spans="1:25" ht="18" customHeight="1">
      <c r="A64" s="204"/>
      <c r="B64" s="228"/>
      <c r="C64" s="279"/>
      <c r="D64" s="213"/>
      <c r="E64" s="186"/>
      <c r="F64" s="189"/>
      <c r="G64" s="270"/>
      <c r="H64" s="8" t="s">
        <v>43</v>
      </c>
      <c r="I64" s="6" t="s">
        <v>16</v>
      </c>
      <c r="J64" s="219"/>
      <c r="K64" s="192"/>
      <c r="L64" s="192"/>
      <c r="M64" s="195"/>
      <c r="N64" s="198"/>
      <c r="O64" s="201"/>
      <c r="P64" s="183"/>
      <c r="Q64" s="183"/>
      <c r="R64" s="222"/>
      <c r="S64" s="222"/>
      <c r="T64" s="183"/>
      <c r="U64" s="183"/>
      <c r="V64" s="186"/>
      <c r="W64" s="186"/>
      <c r="X64" s="186"/>
      <c r="Y64" s="189"/>
    </row>
    <row r="65" spans="1:25" ht="18" customHeight="1" thickBot="1">
      <c r="A65" s="205"/>
      <c r="B65" s="229"/>
      <c r="C65" s="280"/>
      <c r="D65" s="214"/>
      <c r="E65" s="187"/>
      <c r="F65" s="190"/>
      <c r="G65" s="271"/>
      <c r="H65" s="9" t="s">
        <v>46</v>
      </c>
      <c r="I65" s="10">
        <v>2053</v>
      </c>
      <c r="J65" s="220"/>
      <c r="K65" s="193"/>
      <c r="L65" s="193"/>
      <c r="M65" s="196"/>
      <c r="N65" s="199"/>
      <c r="O65" s="202"/>
      <c r="P65" s="184"/>
      <c r="Q65" s="184"/>
      <c r="R65" s="223"/>
      <c r="S65" s="223"/>
      <c r="T65" s="184"/>
      <c r="U65" s="184"/>
      <c r="V65" s="187"/>
      <c r="W65" s="187"/>
      <c r="X65" s="187"/>
      <c r="Y65" s="190"/>
    </row>
    <row r="66" spans="1:25" ht="18" customHeight="1" thickTop="1">
      <c r="A66" s="203">
        <v>15</v>
      </c>
      <c r="B66" s="227" t="s">
        <v>105</v>
      </c>
      <c r="C66" s="278">
        <v>231189.89</v>
      </c>
      <c r="D66" s="212" t="s">
        <v>64</v>
      </c>
      <c r="E66" s="185" t="s">
        <v>121</v>
      </c>
      <c r="F66" s="188" t="s">
        <v>122</v>
      </c>
      <c r="G66" s="269" t="s">
        <v>6</v>
      </c>
      <c r="H66" s="7" t="s">
        <v>20</v>
      </c>
      <c r="I66" s="5">
        <v>5</v>
      </c>
      <c r="J66" s="218" t="s">
        <v>128</v>
      </c>
      <c r="K66" s="191">
        <v>40885.699999999997</v>
      </c>
      <c r="L66" s="191">
        <f>K66*7.5</f>
        <v>306642.75</v>
      </c>
      <c r="M66" s="194" t="s">
        <v>115</v>
      </c>
      <c r="N66" s="197">
        <v>0.85</v>
      </c>
      <c r="O66" s="200">
        <f>K66*N66</f>
        <v>34752.844999999994</v>
      </c>
      <c r="P66" s="182">
        <v>0</v>
      </c>
      <c r="Q66" s="182">
        <v>0</v>
      </c>
      <c r="R66" s="221">
        <v>0</v>
      </c>
      <c r="S66" s="221">
        <v>0</v>
      </c>
      <c r="T66" s="182"/>
      <c r="U66" s="182"/>
      <c r="V66" s="185" t="s">
        <v>27</v>
      </c>
      <c r="W66" s="185" t="s">
        <v>93</v>
      </c>
      <c r="X66" s="185" t="s">
        <v>89</v>
      </c>
      <c r="Y66" s="188" t="s">
        <v>93</v>
      </c>
    </row>
    <row r="67" spans="1:25" ht="18" customHeight="1">
      <c r="A67" s="204"/>
      <c r="B67" s="228"/>
      <c r="C67" s="279"/>
      <c r="D67" s="213"/>
      <c r="E67" s="186"/>
      <c r="F67" s="189"/>
      <c r="G67" s="270"/>
      <c r="H67" s="8" t="s">
        <v>21</v>
      </c>
      <c r="I67" s="6" t="s">
        <v>139</v>
      </c>
      <c r="J67" s="219"/>
      <c r="K67" s="192"/>
      <c r="L67" s="192"/>
      <c r="M67" s="195"/>
      <c r="N67" s="198"/>
      <c r="O67" s="201"/>
      <c r="P67" s="183"/>
      <c r="Q67" s="183"/>
      <c r="R67" s="222"/>
      <c r="S67" s="222"/>
      <c r="T67" s="183"/>
      <c r="U67" s="183"/>
      <c r="V67" s="186"/>
      <c r="W67" s="186"/>
      <c r="X67" s="186"/>
      <c r="Y67" s="189"/>
    </row>
    <row r="68" spans="1:25" ht="18" customHeight="1">
      <c r="A68" s="204"/>
      <c r="B68" s="228"/>
      <c r="C68" s="279"/>
      <c r="D68" s="213"/>
      <c r="E68" s="186"/>
      <c r="F68" s="189"/>
      <c r="G68" s="270"/>
      <c r="H68" s="8" t="s">
        <v>43</v>
      </c>
      <c r="I68" s="6" t="s">
        <v>125</v>
      </c>
      <c r="J68" s="219"/>
      <c r="K68" s="192"/>
      <c r="L68" s="192"/>
      <c r="M68" s="195"/>
      <c r="N68" s="198"/>
      <c r="O68" s="201"/>
      <c r="P68" s="183"/>
      <c r="Q68" s="183"/>
      <c r="R68" s="222"/>
      <c r="S68" s="222"/>
      <c r="T68" s="183"/>
      <c r="U68" s="183"/>
      <c r="V68" s="186"/>
      <c r="W68" s="186"/>
      <c r="X68" s="186"/>
      <c r="Y68" s="189"/>
    </row>
    <row r="69" spans="1:25" ht="18" customHeight="1" thickBot="1">
      <c r="A69" s="205"/>
      <c r="B69" s="229"/>
      <c r="C69" s="280"/>
      <c r="D69" s="214"/>
      <c r="E69" s="187"/>
      <c r="F69" s="190"/>
      <c r="G69" s="271"/>
      <c r="H69" s="9" t="s">
        <v>46</v>
      </c>
      <c r="I69" s="10">
        <v>2056</v>
      </c>
      <c r="J69" s="220"/>
      <c r="K69" s="193"/>
      <c r="L69" s="193"/>
      <c r="M69" s="196"/>
      <c r="N69" s="199"/>
      <c r="O69" s="202"/>
      <c r="P69" s="184"/>
      <c r="Q69" s="184"/>
      <c r="R69" s="223"/>
      <c r="S69" s="223"/>
      <c r="T69" s="184"/>
      <c r="U69" s="184"/>
      <c r="V69" s="187"/>
      <c r="W69" s="187"/>
      <c r="X69" s="187"/>
      <c r="Y69" s="190"/>
    </row>
    <row r="70" spans="1:25" ht="18" customHeight="1" thickTop="1">
      <c r="A70" s="203">
        <v>16</v>
      </c>
      <c r="B70" s="227" t="s">
        <v>106</v>
      </c>
      <c r="C70" s="209">
        <v>270172.32</v>
      </c>
      <c r="D70" s="212" t="s">
        <v>107</v>
      </c>
      <c r="E70" s="185" t="s">
        <v>6</v>
      </c>
      <c r="F70" s="188" t="s">
        <v>108</v>
      </c>
      <c r="G70" s="269" t="s">
        <v>6</v>
      </c>
      <c r="H70" s="7" t="s">
        <v>20</v>
      </c>
      <c r="I70" s="5">
        <v>6</v>
      </c>
      <c r="J70" s="218" t="s">
        <v>130</v>
      </c>
      <c r="K70" s="191">
        <v>64079.32</v>
      </c>
      <c r="L70" s="191">
        <f>SUM(K70*L57)</f>
        <v>0</v>
      </c>
      <c r="M70" s="194" t="s">
        <v>109</v>
      </c>
      <c r="N70" s="197">
        <v>0.85</v>
      </c>
      <c r="O70" s="200">
        <v>54467.42</v>
      </c>
      <c r="P70" s="191">
        <v>11884.67</v>
      </c>
      <c r="Q70" s="191">
        <v>11884.67</v>
      </c>
      <c r="R70" s="191">
        <v>89337.06</v>
      </c>
      <c r="S70" s="191">
        <v>89337.06</v>
      </c>
      <c r="T70" s="182">
        <f>184480.7+202967.69</f>
        <v>387448.39</v>
      </c>
      <c r="U70" s="182"/>
      <c r="V70" s="185" t="s">
        <v>111</v>
      </c>
      <c r="W70" s="185" t="s">
        <v>93</v>
      </c>
      <c r="X70" s="185" t="s">
        <v>94</v>
      </c>
      <c r="Y70" s="188" t="s">
        <v>93</v>
      </c>
    </row>
    <row r="71" spans="1:25" ht="18" customHeight="1">
      <c r="A71" s="204"/>
      <c r="B71" s="228"/>
      <c r="C71" s="210"/>
      <c r="D71" s="213"/>
      <c r="E71" s="186"/>
      <c r="F71" s="189"/>
      <c r="G71" s="270"/>
      <c r="H71" s="8" t="s">
        <v>21</v>
      </c>
      <c r="I71" s="6" t="s">
        <v>147</v>
      </c>
      <c r="J71" s="219"/>
      <c r="K71" s="192"/>
      <c r="L71" s="192"/>
      <c r="M71" s="195"/>
      <c r="N71" s="198"/>
      <c r="O71" s="201"/>
      <c r="P71" s="192"/>
      <c r="Q71" s="192"/>
      <c r="R71" s="192"/>
      <c r="S71" s="192"/>
      <c r="T71" s="183"/>
      <c r="U71" s="183"/>
      <c r="V71" s="186"/>
      <c r="W71" s="186"/>
      <c r="X71" s="186"/>
      <c r="Y71" s="189"/>
    </row>
    <row r="72" spans="1:25" ht="18" customHeight="1">
      <c r="A72" s="204"/>
      <c r="B72" s="228"/>
      <c r="C72" s="210"/>
      <c r="D72" s="213"/>
      <c r="E72" s="186"/>
      <c r="F72" s="189"/>
      <c r="G72" s="270"/>
      <c r="H72" s="8" t="s">
        <v>43</v>
      </c>
      <c r="I72" s="6" t="s">
        <v>110</v>
      </c>
      <c r="J72" s="219"/>
      <c r="K72" s="192"/>
      <c r="L72" s="192"/>
      <c r="M72" s="195"/>
      <c r="N72" s="198"/>
      <c r="O72" s="201"/>
      <c r="P72" s="192"/>
      <c r="Q72" s="192"/>
      <c r="R72" s="192"/>
      <c r="S72" s="192"/>
      <c r="T72" s="183"/>
      <c r="U72" s="183"/>
      <c r="V72" s="186"/>
      <c r="W72" s="186"/>
      <c r="X72" s="186"/>
      <c r="Y72" s="189"/>
    </row>
    <row r="73" spans="1:25" ht="18" customHeight="1" thickBot="1">
      <c r="A73" s="205"/>
      <c r="B73" s="229"/>
      <c r="C73" s="211"/>
      <c r="D73" s="214"/>
      <c r="E73" s="187"/>
      <c r="F73" s="190"/>
      <c r="G73" s="271"/>
      <c r="H73" s="9" t="s">
        <v>46</v>
      </c>
      <c r="I73" s="10">
        <v>1369</v>
      </c>
      <c r="J73" s="220"/>
      <c r="K73" s="193"/>
      <c r="L73" s="193"/>
      <c r="M73" s="196"/>
      <c r="N73" s="199"/>
      <c r="O73" s="202"/>
      <c r="P73" s="193"/>
      <c r="Q73" s="193"/>
      <c r="R73" s="193"/>
      <c r="S73" s="193"/>
      <c r="T73" s="184"/>
      <c r="U73" s="184"/>
      <c r="V73" s="187"/>
      <c r="W73" s="187"/>
      <c r="X73" s="187"/>
      <c r="Y73" s="190"/>
    </row>
    <row r="74" spans="1:25" ht="18" customHeight="1" thickTop="1">
      <c r="A74" s="203">
        <v>17</v>
      </c>
      <c r="B74" s="206" t="s">
        <v>155</v>
      </c>
      <c r="C74" s="209">
        <v>144019.35</v>
      </c>
      <c r="D74" s="212" t="s">
        <v>157</v>
      </c>
      <c r="E74" s="185" t="s">
        <v>158</v>
      </c>
      <c r="F74" s="188" t="s">
        <v>159</v>
      </c>
      <c r="G74" s="215" t="s">
        <v>144</v>
      </c>
      <c r="H74" s="7" t="s">
        <v>20</v>
      </c>
      <c r="I74" s="5">
        <v>6</v>
      </c>
      <c r="J74" s="218" t="s">
        <v>131</v>
      </c>
      <c r="K74" s="191">
        <v>18761</v>
      </c>
      <c r="L74" s="191">
        <v>140707.4</v>
      </c>
      <c r="M74" s="194" t="s">
        <v>160</v>
      </c>
      <c r="N74" s="197">
        <v>0.74</v>
      </c>
      <c r="O74" s="200">
        <v>13738</v>
      </c>
      <c r="P74" s="182">
        <v>13738</v>
      </c>
      <c r="Q74" s="182">
        <v>5287.06</v>
      </c>
      <c r="R74" s="182">
        <v>103040</v>
      </c>
      <c r="S74" s="182" t="s">
        <v>161</v>
      </c>
      <c r="T74" s="182">
        <v>140707.5</v>
      </c>
      <c r="U74" s="182">
        <v>0</v>
      </c>
      <c r="V74" s="185" t="s">
        <v>88</v>
      </c>
      <c r="W74" s="185" t="s">
        <v>93</v>
      </c>
      <c r="X74" s="185" t="s">
        <v>94</v>
      </c>
      <c r="Y74" s="188" t="s">
        <v>93</v>
      </c>
    </row>
    <row r="75" spans="1:25" ht="18" customHeight="1">
      <c r="A75" s="204"/>
      <c r="B75" s="207" t="s">
        <v>155</v>
      </c>
      <c r="C75" s="210" t="s">
        <v>156</v>
      </c>
      <c r="D75" s="213" t="s">
        <v>157</v>
      </c>
      <c r="E75" s="186" t="s">
        <v>158</v>
      </c>
      <c r="F75" s="189" t="s">
        <v>159</v>
      </c>
      <c r="G75" s="216" t="s">
        <v>144</v>
      </c>
      <c r="H75" s="8" t="s">
        <v>21</v>
      </c>
      <c r="I75" s="6" t="s">
        <v>162</v>
      </c>
      <c r="J75" s="219" t="s">
        <v>131</v>
      </c>
      <c r="K75" s="192">
        <v>18761</v>
      </c>
      <c r="L75" s="192">
        <v>140707.4</v>
      </c>
      <c r="M75" s="195" t="s">
        <v>160</v>
      </c>
      <c r="N75" s="198">
        <v>0.74</v>
      </c>
      <c r="O75" s="201">
        <v>13738</v>
      </c>
      <c r="P75" s="183">
        <v>13738</v>
      </c>
      <c r="Q75" s="183">
        <v>5287.06</v>
      </c>
      <c r="R75" s="183">
        <v>103040</v>
      </c>
      <c r="S75" s="183" t="s">
        <v>161</v>
      </c>
      <c r="T75" s="183">
        <v>140707.5</v>
      </c>
      <c r="U75" s="183">
        <v>0</v>
      </c>
      <c r="V75" s="186" t="s">
        <v>88</v>
      </c>
      <c r="W75" s="186" t="s">
        <v>93</v>
      </c>
      <c r="X75" s="186" t="s">
        <v>94</v>
      </c>
      <c r="Y75" s="189" t="s">
        <v>93</v>
      </c>
    </row>
    <row r="76" spans="1:25" ht="18" customHeight="1">
      <c r="A76" s="204"/>
      <c r="B76" s="207" t="s">
        <v>155</v>
      </c>
      <c r="C76" s="210" t="s">
        <v>156</v>
      </c>
      <c r="D76" s="213" t="s">
        <v>157</v>
      </c>
      <c r="E76" s="186" t="s">
        <v>158</v>
      </c>
      <c r="F76" s="189" t="s">
        <v>159</v>
      </c>
      <c r="G76" s="216" t="s">
        <v>144</v>
      </c>
      <c r="H76" s="8" t="s">
        <v>43</v>
      </c>
      <c r="I76" s="6" t="s">
        <v>163</v>
      </c>
      <c r="J76" s="219" t="s">
        <v>131</v>
      </c>
      <c r="K76" s="192">
        <v>18761</v>
      </c>
      <c r="L76" s="192">
        <v>140707.4</v>
      </c>
      <c r="M76" s="195" t="s">
        <v>160</v>
      </c>
      <c r="N76" s="198">
        <v>0.74</v>
      </c>
      <c r="O76" s="201">
        <v>13738</v>
      </c>
      <c r="P76" s="183">
        <v>13738</v>
      </c>
      <c r="Q76" s="183">
        <v>5287.06</v>
      </c>
      <c r="R76" s="183">
        <v>103040</v>
      </c>
      <c r="S76" s="183" t="s">
        <v>161</v>
      </c>
      <c r="T76" s="183">
        <v>140707.5</v>
      </c>
      <c r="U76" s="183">
        <v>0</v>
      </c>
      <c r="V76" s="186" t="s">
        <v>88</v>
      </c>
      <c r="W76" s="186" t="s">
        <v>93</v>
      </c>
      <c r="X76" s="186" t="s">
        <v>94</v>
      </c>
      <c r="Y76" s="189" t="s">
        <v>93</v>
      </c>
    </row>
    <row r="77" spans="1:25" ht="18" customHeight="1" thickBot="1">
      <c r="A77" s="205"/>
      <c r="B77" s="208" t="s">
        <v>155</v>
      </c>
      <c r="C77" s="211" t="s">
        <v>156</v>
      </c>
      <c r="D77" s="214" t="s">
        <v>157</v>
      </c>
      <c r="E77" s="187" t="s">
        <v>158</v>
      </c>
      <c r="F77" s="190" t="s">
        <v>159</v>
      </c>
      <c r="G77" s="217" t="s">
        <v>144</v>
      </c>
      <c r="H77" s="9" t="s">
        <v>46</v>
      </c>
      <c r="I77" s="10" t="s">
        <v>164</v>
      </c>
      <c r="J77" s="220" t="s">
        <v>131</v>
      </c>
      <c r="K77" s="193">
        <v>18761</v>
      </c>
      <c r="L77" s="193">
        <v>140707.4</v>
      </c>
      <c r="M77" s="196" t="s">
        <v>160</v>
      </c>
      <c r="N77" s="199">
        <v>0.74</v>
      </c>
      <c r="O77" s="202">
        <v>13738</v>
      </c>
      <c r="P77" s="184">
        <v>13738</v>
      </c>
      <c r="Q77" s="184">
        <v>5287.06</v>
      </c>
      <c r="R77" s="184">
        <v>103040</v>
      </c>
      <c r="S77" s="184" t="s">
        <v>161</v>
      </c>
      <c r="T77" s="184">
        <v>140707.5</v>
      </c>
      <c r="U77" s="184">
        <v>0</v>
      </c>
      <c r="V77" s="187" t="s">
        <v>88</v>
      </c>
      <c r="W77" s="187" t="s">
        <v>93</v>
      </c>
      <c r="X77" s="187" t="s">
        <v>94</v>
      </c>
      <c r="Y77" s="190" t="s">
        <v>93</v>
      </c>
    </row>
    <row r="78" spans="1:25" ht="30.75" customHeight="1" thickTop="1" thickBot="1">
      <c r="A78" s="53"/>
      <c r="B78" s="54" t="s">
        <v>4</v>
      </c>
      <c r="C78" s="55">
        <f>SUM(C10:C77)</f>
        <v>4902604.0599999996</v>
      </c>
      <c r="D78" s="56"/>
      <c r="E78" s="56"/>
      <c r="F78" s="57"/>
      <c r="G78" s="58"/>
      <c r="H78" s="59"/>
      <c r="I78" s="58"/>
      <c r="J78" s="60"/>
      <c r="K78" s="61">
        <f>SUM(K10:K77)</f>
        <v>763985.2699999999</v>
      </c>
      <c r="L78" s="61">
        <f>SUM(L10:L77)</f>
        <v>5251211.7300000014</v>
      </c>
      <c r="M78" s="55"/>
      <c r="N78" s="62"/>
      <c r="O78" s="61">
        <f t="shared" ref="O78:U78" si="0">SUM(O10:O77)</f>
        <v>665470.77320400008</v>
      </c>
      <c r="P78" s="61">
        <f t="shared" si="0"/>
        <v>170263.96999999997</v>
      </c>
      <c r="Q78" s="61">
        <f t="shared" si="0"/>
        <v>129734.79999999999</v>
      </c>
      <c r="R78" s="61">
        <f t="shared" si="0"/>
        <v>1278317.18</v>
      </c>
      <c r="S78" s="61">
        <f t="shared" si="0"/>
        <v>639420.74</v>
      </c>
      <c r="T78" s="147">
        <f t="shared" si="0"/>
        <v>2482924.17</v>
      </c>
      <c r="U78" s="147">
        <f t="shared" si="0"/>
        <v>803293.49999999988</v>
      </c>
      <c r="V78" s="63"/>
      <c r="W78" s="64"/>
      <c r="X78" s="64"/>
      <c r="Y78" s="65"/>
    </row>
    <row r="79" spans="1:25" ht="13.5" thickTop="1"/>
    <row r="80" spans="1:25">
      <c r="S80" s="2">
        <v>6038.24</v>
      </c>
      <c r="T80" s="143" t="s">
        <v>154</v>
      </c>
      <c r="U80" s="143">
        <v>41250</v>
      </c>
    </row>
    <row r="81" spans="1:21">
      <c r="A81" s="40" t="s">
        <v>77</v>
      </c>
      <c r="L81" s="67"/>
      <c r="S81" s="2">
        <v>39653.74</v>
      </c>
      <c r="T81" s="143" t="s">
        <v>153</v>
      </c>
      <c r="U81" s="143">
        <v>8525</v>
      </c>
    </row>
    <row r="82" spans="1:21">
      <c r="A82" s="39">
        <v>4</v>
      </c>
      <c r="B82" s="2" t="s">
        <v>73</v>
      </c>
    </row>
    <row r="83" spans="1:21">
      <c r="A83" s="39">
        <v>5</v>
      </c>
      <c r="B83" s="2" t="s">
        <v>74</v>
      </c>
    </row>
    <row r="84" spans="1:21">
      <c r="A84" s="39">
        <v>6</v>
      </c>
      <c r="B84" s="2" t="s">
        <v>75</v>
      </c>
    </row>
    <row r="85" spans="1:21">
      <c r="A85" s="39">
        <v>7</v>
      </c>
      <c r="B85" s="2" t="s">
        <v>76</v>
      </c>
    </row>
    <row r="86" spans="1:21">
      <c r="A86" s="39"/>
    </row>
    <row r="87" spans="1:21">
      <c r="A87" s="39"/>
      <c r="R87" s="2">
        <v>27000</v>
      </c>
      <c r="S87" s="2">
        <v>2934.63</v>
      </c>
    </row>
    <row r="88" spans="1:21">
      <c r="A88" s="39"/>
      <c r="S88" s="2">
        <v>4653.01</v>
      </c>
    </row>
    <row r="89" spans="1:21">
      <c r="A89" s="39"/>
      <c r="S89" s="2">
        <f>SUM(S87:S88)</f>
        <v>7587.64</v>
      </c>
      <c r="T89" s="143">
        <f>S89*7.5</f>
        <v>56907.3</v>
      </c>
      <c r="U89" s="143">
        <f>T89+R87</f>
        <v>83907.3</v>
      </c>
    </row>
  </sheetData>
  <mergeCells count="417">
    <mergeCell ref="A66:A69"/>
    <mergeCell ref="B66:B69"/>
    <mergeCell ref="C66:C69"/>
    <mergeCell ref="D66:D69"/>
    <mergeCell ref="E66:E69"/>
    <mergeCell ref="F66:F69"/>
    <mergeCell ref="G66:G69"/>
    <mergeCell ref="J66:J69"/>
    <mergeCell ref="K66:K69"/>
    <mergeCell ref="X62:X65"/>
    <mergeCell ref="Y62:Y65"/>
    <mergeCell ref="S62:S65"/>
    <mergeCell ref="T62:T65"/>
    <mergeCell ref="U62:U65"/>
    <mergeCell ref="V62:V65"/>
    <mergeCell ref="T66:T69"/>
    <mergeCell ref="U66:U69"/>
    <mergeCell ref="V66:V69"/>
    <mergeCell ref="W66:W69"/>
    <mergeCell ref="X66:X69"/>
    <mergeCell ref="Y66:Y69"/>
    <mergeCell ref="A62:A65"/>
    <mergeCell ref="B62:B65"/>
    <mergeCell ref="C62:C65"/>
    <mergeCell ref="D62:D65"/>
    <mergeCell ref="E62:E65"/>
    <mergeCell ref="F62:F65"/>
    <mergeCell ref="G62:G65"/>
    <mergeCell ref="K62:K65"/>
    <mergeCell ref="P62:P65"/>
    <mergeCell ref="J62:J65"/>
    <mergeCell ref="L62:L65"/>
    <mergeCell ref="M62:M65"/>
    <mergeCell ref="N62:N65"/>
    <mergeCell ref="O62:O65"/>
    <mergeCell ref="X54:X57"/>
    <mergeCell ref="Y54:Y57"/>
    <mergeCell ref="L54:L57"/>
    <mergeCell ref="M54:M57"/>
    <mergeCell ref="N54:N57"/>
    <mergeCell ref="O54:O57"/>
    <mergeCell ref="T58:T61"/>
    <mergeCell ref="U58:U61"/>
    <mergeCell ref="V58:V61"/>
    <mergeCell ref="W58:W61"/>
    <mergeCell ref="P58:P61"/>
    <mergeCell ref="Q58:Q61"/>
    <mergeCell ref="R58:R61"/>
    <mergeCell ref="S58:S61"/>
    <mergeCell ref="X58:X61"/>
    <mergeCell ref="Y58:Y61"/>
    <mergeCell ref="A54:A57"/>
    <mergeCell ref="B54:B57"/>
    <mergeCell ref="C54:C57"/>
    <mergeCell ref="D54:D57"/>
    <mergeCell ref="E54:E57"/>
    <mergeCell ref="F54:F57"/>
    <mergeCell ref="G54:G57"/>
    <mergeCell ref="K54:K57"/>
    <mergeCell ref="G58:G61"/>
    <mergeCell ref="K58:K61"/>
    <mergeCell ref="A58:A61"/>
    <mergeCell ref="B58:B61"/>
    <mergeCell ref="C58:C61"/>
    <mergeCell ref="D58:D61"/>
    <mergeCell ref="E58:E61"/>
    <mergeCell ref="F58:F61"/>
    <mergeCell ref="J54:J57"/>
    <mergeCell ref="J58:J61"/>
    <mergeCell ref="Y46:Y49"/>
    <mergeCell ref="L46:L49"/>
    <mergeCell ref="M46:M49"/>
    <mergeCell ref="N46:N49"/>
    <mergeCell ref="O46:O49"/>
    <mergeCell ref="T50:T53"/>
    <mergeCell ref="U50:U53"/>
    <mergeCell ref="V50:V53"/>
    <mergeCell ref="W50:W53"/>
    <mergeCell ref="P50:P53"/>
    <mergeCell ref="Q50:Q53"/>
    <mergeCell ref="R50:R53"/>
    <mergeCell ref="S50:S53"/>
    <mergeCell ref="X50:X53"/>
    <mergeCell ref="Y50:Y53"/>
    <mergeCell ref="A46:A49"/>
    <mergeCell ref="B46:B49"/>
    <mergeCell ref="C46:C49"/>
    <mergeCell ref="D46:D49"/>
    <mergeCell ref="E46:E49"/>
    <mergeCell ref="F46:F49"/>
    <mergeCell ref="G46:G49"/>
    <mergeCell ref="K46:K49"/>
    <mergeCell ref="G50:G53"/>
    <mergeCell ref="K50:K53"/>
    <mergeCell ref="A50:A53"/>
    <mergeCell ref="B50:B53"/>
    <mergeCell ref="C50:C53"/>
    <mergeCell ref="D50:D53"/>
    <mergeCell ref="E50:E53"/>
    <mergeCell ref="F50:F53"/>
    <mergeCell ref="J46:J49"/>
    <mergeCell ref="J50:J53"/>
    <mergeCell ref="A42:A45"/>
    <mergeCell ref="B42:B45"/>
    <mergeCell ref="C42:C45"/>
    <mergeCell ref="D42:D45"/>
    <mergeCell ref="W38:W41"/>
    <mergeCell ref="X38:X41"/>
    <mergeCell ref="A38:A41"/>
    <mergeCell ref="B38:B41"/>
    <mergeCell ref="C38:C41"/>
    <mergeCell ref="D38:D41"/>
    <mergeCell ref="L42:L45"/>
    <mergeCell ref="M42:M45"/>
    <mergeCell ref="N42:N45"/>
    <mergeCell ref="O42:O45"/>
    <mergeCell ref="E42:E45"/>
    <mergeCell ref="F42:F45"/>
    <mergeCell ref="G42:G45"/>
    <mergeCell ref="K42:K45"/>
    <mergeCell ref="J42:J45"/>
    <mergeCell ref="T42:T45"/>
    <mergeCell ref="U42:U45"/>
    <mergeCell ref="V42:V45"/>
    <mergeCell ref="W42:W45"/>
    <mergeCell ref="P42:P45"/>
    <mergeCell ref="X70:X73"/>
    <mergeCell ref="Y70:Y73"/>
    <mergeCell ref="Y38:Y41"/>
    <mergeCell ref="O38:O41"/>
    <mergeCell ref="S38:S41"/>
    <mergeCell ref="T38:T41"/>
    <mergeCell ref="U38:U41"/>
    <mergeCell ref="V38:V41"/>
    <mergeCell ref="P38:P41"/>
    <mergeCell ref="Q42:Q45"/>
    <mergeCell ref="R42:R45"/>
    <mergeCell ref="S42:S45"/>
    <mergeCell ref="X42:X45"/>
    <mergeCell ref="Y42:Y45"/>
    <mergeCell ref="T46:T49"/>
    <mergeCell ref="U46:U49"/>
    <mergeCell ref="V46:V49"/>
    <mergeCell ref="W46:W49"/>
    <mergeCell ref="P46:P49"/>
    <mergeCell ref="Q46:Q49"/>
    <mergeCell ref="R46:R49"/>
    <mergeCell ref="S46:S49"/>
    <mergeCell ref="O50:O53"/>
    <mergeCell ref="X46:X49"/>
    <mergeCell ref="W70:W73"/>
    <mergeCell ref="T70:T73"/>
    <mergeCell ref="U70:U73"/>
    <mergeCell ref="V70:V73"/>
    <mergeCell ref="L50:L53"/>
    <mergeCell ref="M50:M53"/>
    <mergeCell ref="N50:N53"/>
    <mergeCell ref="T54:T57"/>
    <mergeCell ref="U54:U57"/>
    <mergeCell ref="V54:V57"/>
    <mergeCell ref="W54:W57"/>
    <mergeCell ref="P54:P57"/>
    <mergeCell ref="Q54:Q57"/>
    <mergeCell ref="R54:R57"/>
    <mergeCell ref="S54:S57"/>
    <mergeCell ref="L58:L61"/>
    <mergeCell ref="M58:M61"/>
    <mergeCell ref="N58:N61"/>
    <mergeCell ref="W62:W65"/>
    <mergeCell ref="J38:J41"/>
    <mergeCell ref="L38:L41"/>
    <mergeCell ref="M38:M41"/>
    <mergeCell ref="S70:S73"/>
    <mergeCell ref="R70:R73"/>
    <mergeCell ref="K70:K73"/>
    <mergeCell ref="L70:L73"/>
    <mergeCell ref="M70:M73"/>
    <mergeCell ref="N70:N73"/>
    <mergeCell ref="O70:O73"/>
    <mergeCell ref="P70:P73"/>
    <mergeCell ref="Q70:Q73"/>
    <mergeCell ref="O58:O61"/>
    <mergeCell ref="Q62:Q65"/>
    <mergeCell ref="R62:R65"/>
    <mergeCell ref="J70:J73"/>
    <mergeCell ref="L66:L69"/>
    <mergeCell ref="M66:M69"/>
    <mergeCell ref="N66:N69"/>
    <mergeCell ref="O66:O69"/>
    <mergeCell ref="P66:P69"/>
    <mergeCell ref="Q66:Q69"/>
    <mergeCell ref="R66:R69"/>
    <mergeCell ref="S66:S69"/>
    <mergeCell ref="X30:X33"/>
    <mergeCell ref="Y30:Y33"/>
    <mergeCell ref="R30:R33"/>
    <mergeCell ref="S30:S33"/>
    <mergeCell ref="T30:T33"/>
    <mergeCell ref="U30:U33"/>
    <mergeCell ref="A70:A73"/>
    <mergeCell ref="B70:B73"/>
    <mergeCell ref="C70:C73"/>
    <mergeCell ref="D70:D73"/>
    <mergeCell ref="V30:V33"/>
    <mergeCell ref="W30:W33"/>
    <mergeCell ref="N30:N33"/>
    <mergeCell ref="O30:O33"/>
    <mergeCell ref="P30:P33"/>
    <mergeCell ref="Q30:Q33"/>
    <mergeCell ref="E70:E73"/>
    <mergeCell ref="F70:F73"/>
    <mergeCell ref="G70:G73"/>
    <mergeCell ref="N38:N41"/>
    <mergeCell ref="E38:E41"/>
    <mergeCell ref="F38:F41"/>
    <mergeCell ref="G38:G41"/>
    <mergeCell ref="K38:K41"/>
    <mergeCell ref="X22:X25"/>
    <mergeCell ref="Y22:Y25"/>
    <mergeCell ref="A26:A29"/>
    <mergeCell ref="B26:B29"/>
    <mergeCell ref="C26:C29"/>
    <mergeCell ref="D26:D29"/>
    <mergeCell ref="E26:E29"/>
    <mergeCell ref="Y26:Y29"/>
    <mergeCell ref="A30:A33"/>
    <mergeCell ref="B30:B33"/>
    <mergeCell ref="C30:C33"/>
    <mergeCell ref="D30:D33"/>
    <mergeCell ref="E30:E33"/>
    <mergeCell ref="F30:F33"/>
    <mergeCell ref="G30:G33"/>
    <mergeCell ref="S26:S29"/>
    <mergeCell ref="T26:T29"/>
    <mergeCell ref="K30:K33"/>
    <mergeCell ref="J30:J33"/>
    <mergeCell ref="L30:L33"/>
    <mergeCell ref="M30:M33"/>
    <mergeCell ref="W26:W29"/>
    <mergeCell ref="X26:X29"/>
    <mergeCell ref="U26:U29"/>
    <mergeCell ref="U22:U25"/>
    <mergeCell ref="V22:V25"/>
    <mergeCell ref="M22:M25"/>
    <mergeCell ref="N22:N25"/>
    <mergeCell ref="O22:O25"/>
    <mergeCell ref="Q26:Q29"/>
    <mergeCell ref="O26:O29"/>
    <mergeCell ref="P26:P29"/>
    <mergeCell ref="W22:W25"/>
    <mergeCell ref="V26:V29"/>
    <mergeCell ref="M26:M29"/>
    <mergeCell ref="N26:N29"/>
    <mergeCell ref="J22:J25"/>
    <mergeCell ref="A22:A25"/>
    <mergeCell ref="B22:B25"/>
    <mergeCell ref="C22:C25"/>
    <mergeCell ref="D22:D25"/>
    <mergeCell ref="F26:F29"/>
    <mergeCell ref="G26:G29"/>
    <mergeCell ref="S22:S25"/>
    <mergeCell ref="T22:T25"/>
    <mergeCell ref="W14:W17"/>
    <mergeCell ref="X14:X17"/>
    <mergeCell ref="N14:N17"/>
    <mergeCell ref="O14:O17"/>
    <mergeCell ref="P14:P17"/>
    <mergeCell ref="Q14:Q17"/>
    <mergeCell ref="G18:G21"/>
    <mergeCell ref="Y14:Y17"/>
    <mergeCell ref="U18:U21"/>
    <mergeCell ref="V18:V21"/>
    <mergeCell ref="W18:W21"/>
    <mergeCell ref="X18:X21"/>
    <mergeCell ref="Y18:Y21"/>
    <mergeCell ref="J18:J21"/>
    <mergeCell ref="K18:K21"/>
    <mergeCell ref="L18:L21"/>
    <mergeCell ref="U14:U17"/>
    <mergeCell ref="V14:V17"/>
    <mergeCell ref="Q38:Q41"/>
    <mergeCell ref="R38:R41"/>
    <mergeCell ref="P18:P21"/>
    <mergeCell ref="P22:P25"/>
    <mergeCell ref="Q22:Q25"/>
    <mergeCell ref="R22:R25"/>
    <mergeCell ref="E18:E21"/>
    <mergeCell ref="F18:F21"/>
    <mergeCell ref="U10:U13"/>
    <mergeCell ref="R14:R17"/>
    <mergeCell ref="S14:S17"/>
    <mergeCell ref="T14:T17"/>
    <mergeCell ref="R10:R13"/>
    <mergeCell ref="S18:S21"/>
    <mergeCell ref="T18:T21"/>
    <mergeCell ref="M14:M17"/>
    <mergeCell ref="M18:M21"/>
    <mergeCell ref="N18:N21"/>
    <mergeCell ref="K26:K29"/>
    <mergeCell ref="K14:K17"/>
    <mergeCell ref="L14:L17"/>
    <mergeCell ref="G14:G17"/>
    <mergeCell ref="L22:L25"/>
    <mergeCell ref="L26:L29"/>
    <mergeCell ref="A14:A17"/>
    <mergeCell ref="B14:B17"/>
    <mergeCell ref="C14:C17"/>
    <mergeCell ref="Q18:Q21"/>
    <mergeCell ref="R18:R21"/>
    <mergeCell ref="R26:R29"/>
    <mergeCell ref="F10:F13"/>
    <mergeCell ref="G10:G13"/>
    <mergeCell ref="J14:J17"/>
    <mergeCell ref="Q10:Q13"/>
    <mergeCell ref="O18:O21"/>
    <mergeCell ref="D14:D17"/>
    <mergeCell ref="J26:J29"/>
    <mergeCell ref="A18:A21"/>
    <mergeCell ref="B18:B21"/>
    <mergeCell ref="C18:C21"/>
    <mergeCell ref="D18:D21"/>
    <mergeCell ref="E14:E17"/>
    <mergeCell ref="F14:F17"/>
    <mergeCell ref="J10:J13"/>
    <mergeCell ref="E22:E25"/>
    <mergeCell ref="F22:F25"/>
    <mergeCell ref="G22:G25"/>
    <mergeCell ref="K22:K25"/>
    <mergeCell ref="A6:A8"/>
    <mergeCell ref="D6:D8"/>
    <mergeCell ref="B6:B8"/>
    <mergeCell ref="C6:C8"/>
    <mergeCell ref="E6:E8"/>
    <mergeCell ref="F6:F8"/>
    <mergeCell ref="G6:J6"/>
    <mergeCell ref="H7:I8"/>
    <mergeCell ref="A10:A13"/>
    <mergeCell ref="B10:B13"/>
    <mergeCell ref="C10:C13"/>
    <mergeCell ref="D10:D13"/>
    <mergeCell ref="G7:G8"/>
    <mergeCell ref="E10:E13"/>
    <mergeCell ref="X10:X13"/>
    <mergeCell ref="X6:X8"/>
    <mergeCell ref="Y6:Y8"/>
    <mergeCell ref="T6:U6"/>
    <mergeCell ref="T7:U7"/>
    <mergeCell ref="V10:V13"/>
    <mergeCell ref="Y10:Y13"/>
    <mergeCell ref="W10:W13"/>
    <mergeCell ref="W6:W8"/>
    <mergeCell ref="T10:T13"/>
    <mergeCell ref="V6:V8"/>
    <mergeCell ref="P7:Q7"/>
    <mergeCell ref="R7:S7"/>
    <mergeCell ref="P6:S6"/>
    <mergeCell ref="K7:K8"/>
    <mergeCell ref="L7:L8"/>
    <mergeCell ref="N7:N8"/>
    <mergeCell ref="O7:O8"/>
    <mergeCell ref="J7:J8"/>
    <mergeCell ref="S10:S13"/>
    <mergeCell ref="K6:L6"/>
    <mergeCell ref="M6:O6"/>
    <mergeCell ref="M7:M8"/>
    <mergeCell ref="K10:K13"/>
    <mergeCell ref="L10:L13"/>
    <mergeCell ref="M10:M13"/>
    <mergeCell ref="N10:N13"/>
    <mergeCell ref="O10:O13"/>
    <mergeCell ref="P10:P13"/>
    <mergeCell ref="A34:A37"/>
    <mergeCell ref="B34:B37"/>
    <mergeCell ref="C34:C37"/>
    <mergeCell ref="D34:D37"/>
    <mergeCell ref="E34:E37"/>
    <mergeCell ref="F34:F37"/>
    <mergeCell ref="G34:G37"/>
    <mergeCell ref="J34:J37"/>
    <mergeCell ref="K34:K37"/>
    <mergeCell ref="U34:U37"/>
    <mergeCell ref="V34:V37"/>
    <mergeCell ref="W34:W37"/>
    <mergeCell ref="X34:X37"/>
    <mergeCell ref="Y34:Y37"/>
    <mergeCell ref="L34:L37"/>
    <mergeCell ref="M34:M37"/>
    <mergeCell ref="N34:N37"/>
    <mergeCell ref="O34:O37"/>
    <mergeCell ref="P34:P37"/>
    <mergeCell ref="Q34:Q37"/>
    <mergeCell ref="R34:R37"/>
    <mergeCell ref="S34:S37"/>
    <mergeCell ref="T34:T37"/>
    <mergeCell ref="A74:A77"/>
    <mergeCell ref="B74:B77"/>
    <mergeCell ref="C74:C77"/>
    <mergeCell ref="D74:D77"/>
    <mergeCell ref="E74:E77"/>
    <mergeCell ref="F74:F77"/>
    <mergeCell ref="G74:G77"/>
    <mergeCell ref="J74:J77"/>
    <mergeCell ref="K74:K77"/>
    <mergeCell ref="U74:U77"/>
    <mergeCell ref="V74:V77"/>
    <mergeCell ref="W74:W77"/>
    <mergeCell ref="X74:X77"/>
    <mergeCell ref="Y74:Y77"/>
    <mergeCell ref="L74:L77"/>
    <mergeCell ref="M74:M77"/>
    <mergeCell ref="N74:N77"/>
    <mergeCell ref="O74:O77"/>
    <mergeCell ref="P74:P77"/>
    <mergeCell ref="Q74:Q77"/>
    <mergeCell ref="R74:R77"/>
    <mergeCell ref="S74:S77"/>
    <mergeCell ref="T74:T77"/>
  </mergeCells>
  <phoneticPr fontId="0" type="noConversion"/>
  <pageMargins left="0.59055118110236227" right="0.39370078740157483" top="0.23622047244094491" bottom="0.19685039370078741" header="0.19685039370078741" footer="0.19685039370078741"/>
  <pageSetup paperSize="8" scale="46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89"/>
  <sheetViews>
    <sheetView view="pageBreakPreview" zoomScale="80" zoomScaleSheetLayoutView="80" workbookViewId="0">
      <pane xSplit="4" ySplit="9" topLeftCell="K76" activePane="bottomRight" state="frozen"/>
      <selection pane="topRight" activeCell="E1" sqref="E1"/>
      <selection pane="bottomLeft" activeCell="A10" sqref="A10"/>
      <selection pane="bottomRight" activeCell="O34" sqref="O34:O37"/>
    </sheetView>
  </sheetViews>
  <sheetFormatPr defaultColWidth="9.140625" defaultRowHeight="12.75"/>
  <cols>
    <col min="1" max="1" width="4.42578125" style="99" customWidth="1"/>
    <col min="2" max="2" width="35.85546875" style="1" customWidth="1"/>
    <col min="3" max="3" width="15.5703125" style="2" customWidth="1"/>
    <col min="4" max="4" width="22" style="2" customWidth="1"/>
    <col min="5" max="5" width="17.5703125" style="2" bestFit="1" customWidth="1"/>
    <col min="6" max="6" width="48.28515625" style="40" customWidth="1"/>
    <col min="7" max="7" width="11.7109375" style="2" customWidth="1"/>
    <col min="8" max="8" width="13" style="2" customWidth="1"/>
    <col min="9" max="9" width="20.28515625" style="2" bestFit="1" customWidth="1"/>
    <col min="10" max="10" width="21.7109375" style="1" customWidth="1"/>
    <col min="11" max="11" width="21.42578125" style="68" customWidth="1"/>
    <col min="12" max="14" width="13" style="116" customWidth="1"/>
    <col min="15" max="17" width="13" style="2" customWidth="1"/>
    <col min="18" max="19" width="12" style="79" customWidth="1"/>
    <col min="20" max="20" width="15" style="79" bestFit="1" customWidth="1"/>
    <col min="21" max="21" width="12" style="79" customWidth="1"/>
    <col min="22" max="23" width="14.140625" style="79" customWidth="1"/>
    <col min="24" max="24" width="11" style="2" customWidth="1"/>
    <col min="25" max="26" width="19.85546875" style="2" customWidth="1"/>
    <col min="27" max="27" width="22" style="2" customWidth="1"/>
    <col min="28" max="28" width="20.85546875" style="2" customWidth="1"/>
    <col min="29" max="29" width="23.5703125" style="2" customWidth="1"/>
    <col min="30" max="32" width="9.140625" style="2" customWidth="1"/>
    <col min="33" max="33" width="10.85546875" style="2" customWidth="1"/>
    <col min="34" max="16384" width="9.140625" style="2"/>
  </cols>
  <sheetData>
    <row r="1" spans="1:33">
      <c r="A1" s="96"/>
      <c r="B1" s="74"/>
      <c r="C1" s="21"/>
      <c r="D1" s="21"/>
      <c r="E1" s="22"/>
      <c r="F1" s="37"/>
      <c r="G1" s="22"/>
      <c r="H1" s="22"/>
      <c r="I1" s="22"/>
      <c r="J1" s="20"/>
      <c r="K1" s="21"/>
      <c r="L1" s="36"/>
      <c r="M1" s="36"/>
      <c r="N1" s="36"/>
      <c r="O1" s="22"/>
      <c r="P1" s="22"/>
      <c r="Q1" s="22"/>
      <c r="R1" s="76"/>
      <c r="S1" s="76"/>
      <c r="T1" s="76"/>
      <c r="U1" s="76"/>
      <c r="V1" s="76"/>
      <c r="W1" s="76"/>
      <c r="X1" s="22"/>
      <c r="Y1" s="22"/>
      <c r="Z1" s="22"/>
      <c r="AA1" s="22"/>
    </row>
    <row r="2" spans="1:33" s="18" customFormat="1" ht="42" customHeight="1">
      <c r="A2" s="97"/>
      <c r="B2" s="24" t="s">
        <v>72</v>
      </c>
      <c r="C2" s="25"/>
      <c r="D2" s="25"/>
      <c r="E2" s="26"/>
      <c r="F2" s="71"/>
      <c r="G2" s="23"/>
      <c r="H2" s="27"/>
      <c r="I2" s="23"/>
      <c r="J2" s="23"/>
      <c r="K2" s="25"/>
      <c r="L2" s="113"/>
      <c r="M2" s="113"/>
      <c r="N2" s="113"/>
      <c r="O2" s="28"/>
      <c r="P2" s="28"/>
      <c r="Q2" s="28"/>
      <c r="R2" s="77"/>
      <c r="S2" s="77"/>
      <c r="T2" s="77"/>
      <c r="U2" s="77"/>
      <c r="V2" s="77"/>
      <c r="W2" s="77"/>
      <c r="X2" s="28"/>
      <c r="Y2" s="28"/>
      <c r="Z2" s="28"/>
      <c r="AA2" s="28"/>
    </row>
    <row r="3" spans="1:33" s="50" customFormat="1" ht="24" customHeight="1">
      <c r="A3" s="98"/>
      <c r="B3" s="44" t="s">
        <v>165</v>
      </c>
      <c r="C3" s="45"/>
      <c r="D3" s="45"/>
      <c r="E3" s="46"/>
      <c r="F3" s="72"/>
      <c r="G3" s="43"/>
      <c r="H3" s="47"/>
      <c r="I3" s="43"/>
      <c r="J3" s="43"/>
      <c r="K3" s="45"/>
      <c r="L3" s="48"/>
      <c r="M3" s="48"/>
      <c r="N3" s="48"/>
      <c r="O3" s="48"/>
      <c r="P3" s="48"/>
      <c r="Q3" s="47"/>
      <c r="R3" s="78"/>
      <c r="S3" s="78"/>
      <c r="T3" s="78"/>
      <c r="U3" s="78"/>
      <c r="V3" s="78"/>
      <c r="W3" s="78"/>
      <c r="X3" s="49"/>
      <c r="Y3" s="49"/>
      <c r="Z3" s="49"/>
      <c r="AA3" s="49"/>
    </row>
    <row r="4" spans="1:33" s="16" customFormat="1" ht="15.75">
      <c r="A4" s="98"/>
      <c r="B4" s="75"/>
      <c r="C4" s="31"/>
      <c r="D4" s="31"/>
      <c r="E4" s="32"/>
      <c r="F4" s="73"/>
      <c r="G4" s="29"/>
      <c r="H4" s="33"/>
      <c r="I4" s="29"/>
      <c r="J4" s="29"/>
      <c r="K4" s="31"/>
      <c r="L4" s="34"/>
      <c r="M4" s="34"/>
      <c r="N4" s="34"/>
      <c r="O4" s="34"/>
      <c r="P4" s="34"/>
      <c r="Q4" s="33"/>
      <c r="R4" s="76">
        <f>T18/S18</f>
        <v>7.47</v>
      </c>
      <c r="S4" s="78"/>
      <c r="T4" s="78"/>
      <c r="U4" s="78"/>
      <c r="V4" s="78"/>
      <c r="W4" s="78"/>
      <c r="X4" s="35"/>
      <c r="Y4" s="35"/>
      <c r="Z4" s="35"/>
      <c r="AA4" s="35"/>
    </row>
    <row r="5" spans="1:33" ht="13.5" thickBot="1">
      <c r="A5" s="96"/>
      <c r="B5" s="20"/>
      <c r="C5" s="22"/>
      <c r="D5" s="22"/>
      <c r="E5" s="22"/>
      <c r="F5" s="37"/>
      <c r="G5" s="22"/>
      <c r="H5" s="22"/>
      <c r="I5" s="22"/>
      <c r="J5" s="20"/>
      <c r="K5" s="70"/>
      <c r="L5" s="114"/>
      <c r="M5" s="115"/>
      <c r="N5" s="115"/>
      <c r="O5" s="36" t="s">
        <v>9</v>
      </c>
      <c r="P5" s="36"/>
      <c r="Q5" s="37">
        <v>7.5</v>
      </c>
      <c r="R5" s="76"/>
      <c r="S5" s="76"/>
      <c r="T5" s="76"/>
      <c r="U5" s="76"/>
      <c r="V5" s="76"/>
      <c r="W5" s="76"/>
      <c r="X5" s="22"/>
      <c r="Y5" s="22"/>
      <c r="Z5" s="22"/>
      <c r="AA5" s="22"/>
    </row>
    <row r="6" spans="1:33" s="68" customFormat="1" ht="34.5" customHeight="1" thickTop="1">
      <c r="A6" s="414" t="s">
        <v>196</v>
      </c>
      <c r="B6" s="417" t="s">
        <v>0</v>
      </c>
      <c r="C6" s="419" t="s">
        <v>18</v>
      </c>
      <c r="D6" s="419" t="s">
        <v>35</v>
      </c>
      <c r="E6" s="419" t="s">
        <v>41</v>
      </c>
      <c r="F6" s="422" t="s">
        <v>23</v>
      </c>
      <c r="G6" s="434" t="s">
        <v>42</v>
      </c>
      <c r="H6" s="435"/>
      <c r="I6" s="435"/>
      <c r="J6" s="435"/>
      <c r="K6" s="434" t="s">
        <v>198</v>
      </c>
      <c r="L6" s="435"/>
      <c r="M6" s="435"/>
      <c r="N6" s="435"/>
      <c r="O6" s="435"/>
      <c r="P6" s="435"/>
      <c r="Q6" s="449"/>
      <c r="R6" s="436" t="s">
        <v>14</v>
      </c>
      <c r="S6" s="436"/>
      <c r="T6" s="436"/>
      <c r="U6" s="437"/>
      <c r="V6" s="438" t="s">
        <v>152</v>
      </c>
      <c r="W6" s="439"/>
      <c r="X6" s="440" t="s">
        <v>24</v>
      </c>
      <c r="Y6" s="419" t="s">
        <v>3</v>
      </c>
      <c r="Z6" s="419" t="s">
        <v>5</v>
      </c>
      <c r="AA6" s="422" t="s">
        <v>2</v>
      </c>
      <c r="AD6" s="69"/>
      <c r="AE6" s="69"/>
      <c r="AF6" s="69"/>
      <c r="AG6" s="69"/>
    </row>
    <row r="7" spans="1:33" s="68" customFormat="1" ht="23.25" customHeight="1">
      <c r="A7" s="415"/>
      <c r="B7" s="418"/>
      <c r="C7" s="420"/>
      <c r="D7" s="421"/>
      <c r="E7" s="420"/>
      <c r="F7" s="423"/>
      <c r="G7" s="426" t="s">
        <v>45</v>
      </c>
      <c r="H7" s="425" t="s">
        <v>44</v>
      </c>
      <c r="I7" s="428"/>
      <c r="J7" s="431" t="s">
        <v>69</v>
      </c>
      <c r="K7" s="432" t="s">
        <v>22</v>
      </c>
      <c r="L7" s="448" t="s">
        <v>199</v>
      </c>
      <c r="M7" s="445"/>
      <c r="N7" s="445"/>
      <c r="O7" s="445" t="s">
        <v>200</v>
      </c>
      <c r="P7" s="446"/>
      <c r="Q7" s="447"/>
      <c r="R7" s="442" t="s">
        <v>11</v>
      </c>
      <c r="S7" s="443"/>
      <c r="T7" s="444" t="s">
        <v>12</v>
      </c>
      <c r="U7" s="443"/>
      <c r="V7" s="444" t="s">
        <v>12</v>
      </c>
      <c r="W7" s="442"/>
      <c r="X7" s="441"/>
      <c r="Y7" s="420"/>
      <c r="Z7" s="420"/>
      <c r="AA7" s="423"/>
      <c r="AD7" s="69"/>
      <c r="AE7" s="69"/>
      <c r="AF7" s="69"/>
      <c r="AG7" s="69"/>
    </row>
    <row r="8" spans="1:33" s="68" customFormat="1" ht="38.25">
      <c r="A8" s="416"/>
      <c r="B8" s="418"/>
      <c r="C8" s="420"/>
      <c r="D8" s="421"/>
      <c r="E8" s="420"/>
      <c r="F8" s="424"/>
      <c r="G8" s="427"/>
      <c r="H8" s="429"/>
      <c r="I8" s="430"/>
      <c r="J8" s="428"/>
      <c r="K8" s="433"/>
      <c r="L8" s="131" t="s">
        <v>11</v>
      </c>
      <c r="M8" s="132" t="s">
        <v>12</v>
      </c>
      <c r="N8" s="130" t="s">
        <v>15</v>
      </c>
      <c r="O8" s="133" t="s">
        <v>11</v>
      </c>
      <c r="P8" s="134" t="s">
        <v>12</v>
      </c>
      <c r="Q8" s="136" t="s">
        <v>15</v>
      </c>
      <c r="R8" s="84" t="s">
        <v>1</v>
      </c>
      <c r="S8" s="85" t="s">
        <v>13</v>
      </c>
      <c r="T8" s="85" t="s">
        <v>1</v>
      </c>
      <c r="U8" s="85" t="s">
        <v>13</v>
      </c>
      <c r="V8" s="85" t="s">
        <v>1</v>
      </c>
      <c r="W8" s="86" t="s">
        <v>13</v>
      </c>
      <c r="X8" s="426"/>
      <c r="Y8" s="425"/>
      <c r="Z8" s="425"/>
      <c r="AA8" s="424"/>
      <c r="AD8" s="69"/>
      <c r="AE8" s="69"/>
      <c r="AF8" s="69"/>
      <c r="AG8" s="69"/>
    </row>
    <row r="9" spans="1:33" s="83" customFormat="1" ht="9.75" customHeight="1" thickBot="1">
      <c r="A9" s="102">
        <v>1</v>
      </c>
      <c r="B9" s="80">
        <v>2</v>
      </c>
      <c r="C9" s="80">
        <v>3</v>
      </c>
      <c r="D9" s="80">
        <v>4</v>
      </c>
      <c r="E9" s="80">
        <v>5</v>
      </c>
      <c r="F9" s="81">
        <v>6</v>
      </c>
      <c r="G9" s="82">
        <v>7</v>
      </c>
      <c r="H9" s="410">
        <v>8</v>
      </c>
      <c r="I9" s="411"/>
      <c r="J9" s="109">
        <v>9</v>
      </c>
      <c r="K9" s="137">
        <v>10</v>
      </c>
      <c r="L9" s="128">
        <v>13</v>
      </c>
      <c r="M9" s="128">
        <v>14</v>
      </c>
      <c r="N9" s="128">
        <v>12</v>
      </c>
      <c r="O9" s="128">
        <v>16</v>
      </c>
      <c r="P9" s="128">
        <v>17</v>
      </c>
      <c r="Q9" s="129">
        <v>15</v>
      </c>
      <c r="R9" s="110">
        <v>18</v>
      </c>
      <c r="S9" s="128">
        <v>19</v>
      </c>
      <c r="T9" s="128">
        <v>20</v>
      </c>
      <c r="U9" s="128">
        <v>21</v>
      </c>
      <c r="V9" s="128">
        <v>22</v>
      </c>
      <c r="W9" s="128">
        <v>23</v>
      </c>
      <c r="X9" s="128">
        <v>24</v>
      </c>
      <c r="Y9" s="128">
        <v>25</v>
      </c>
      <c r="Z9" s="128">
        <v>26</v>
      </c>
      <c r="AA9" s="129">
        <v>27</v>
      </c>
      <c r="AB9" s="127"/>
    </row>
    <row r="10" spans="1:33" ht="18" customHeight="1" thickTop="1">
      <c r="A10" s="326" t="s">
        <v>28</v>
      </c>
      <c r="B10" s="329" t="s">
        <v>51</v>
      </c>
      <c r="C10" s="231">
        <v>641109.31000000006</v>
      </c>
      <c r="D10" s="213" t="s">
        <v>95</v>
      </c>
      <c r="E10" s="186" t="s">
        <v>85</v>
      </c>
      <c r="F10" s="380" t="s">
        <v>166</v>
      </c>
      <c r="G10" s="270" t="s">
        <v>6</v>
      </c>
      <c r="H10" s="9" t="s">
        <v>20</v>
      </c>
      <c r="I10" s="5">
        <v>4</v>
      </c>
      <c r="J10" s="332" t="s">
        <v>91</v>
      </c>
      <c r="K10" s="323" t="s">
        <v>87</v>
      </c>
      <c r="L10" s="341">
        <f>O10*N10</f>
        <v>51173.1705</v>
      </c>
      <c r="M10" s="320">
        <f>L10*$Q$5</f>
        <v>383798.77875</v>
      </c>
      <c r="N10" s="291">
        <v>0.85</v>
      </c>
      <c r="O10" s="335">
        <v>60203.73</v>
      </c>
      <c r="P10" s="338">
        <f>O10*$Q$5</f>
        <v>451527.97500000003</v>
      </c>
      <c r="Q10" s="296">
        <f>100%-N10</f>
        <v>0.15000000000000002</v>
      </c>
      <c r="R10" s="318">
        <f>6725.41+7975.67</f>
        <v>14701.08</v>
      </c>
      <c r="S10" s="282">
        <v>7975.67</v>
      </c>
      <c r="T10" s="282">
        <f>50444.44+U10</f>
        <v>109668.13</v>
      </c>
      <c r="U10" s="282">
        <v>59223.69</v>
      </c>
      <c r="V10" s="282">
        <f>102523.46+181848.43+86723.6</f>
        <v>371095.49</v>
      </c>
      <c r="W10" s="285">
        <v>86723.6</v>
      </c>
      <c r="X10" s="288" t="s">
        <v>88</v>
      </c>
      <c r="Y10" s="186" t="s">
        <v>93</v>
      </c>
      <c r="Z10" s="186" t="s">
        <v>94</v>
      </c>
      <c r="AA10" s="189" t="s">
        <v>93</v>
      </c>
    </row>
    <row r="11" spans="1:33" ht="18" customHeight="1">
      <c r="A11" s="326"/>
      <c r="B11" s="412"/>
      <c r="C11" s="231"/>
      <c r="D11" s="213"/>
      <c r="E11" s="186"/>
      <c r="F11" s="380"/>
      <c r="G11" s="270"/>
      <c r="H11" s="8" t="s">
        <v>21</v>
      </c>
      <c r="I11" s="6" t="s">
        <v>19</v>
      </c>
      <c r="J11" s="332"/>
      <c r="K11" s="323"/>
      <c r="L11" s="341"/>
      <c r="M11" s="320"/>
      <c r="N11" s="291"/>
      <c r="O11" s="335"/>
      <c r="P11" s="338"/>
      <c r="Q11" s="296"/>
      <c r="R11" s="318"/>
      <c r="S11" s="282"/>
      <c r="T11" s="282"/>
      <c r="U11" s="282"/>
      <c r="V11" s="282"/>
      <c r="W11" s="285"/>
      <c r="X11" s="288"/>
      <c r="Y11" s="186"/>
      <c r="Z11" s="186"/>
      <c r="AA11" s="189"/>
    </row>
    <row r="12" spans="1:33" ht="18" customHeight="1">
      <c r="A12" s="326"/>
      <c r="B12" s="412"/>
      <c r="C12" s="231"/>
      <c r="D12" s="213"/>
      <c r="E12" s="186"/>
      <c r="F12" s="380"/>
      <c r="G12" s="270"/>
      <c r="H12" s="8" t="s">
        <v>43</v>
      </c>
      <c r="I12" s="6" t="s">
        <v>16</v>
      </c>
      <c r="J12" s="332"/>
      <c r="K12" s="323"/>
      <c r="L12" s="341"/>
      <c r="M12" s="320"/>
      <c r="N12" s="291"/>
      <c r="O12" s="335"/>
      <c r="P12" s="338"/>
      <c r="Q12" s="296"/>
      <c r="R12" s="318"/>
      <c r="S12" s="282"/>
      <c r="T12" s="282"/>
      <c r="U12" s="282"/>
      <c r="V12" s="282"/>
      <c r="W12" s="285"/>
      <c r="X12" s="288"/>
      <c r="Y12" s="186"/>
      <c r="Z12" s="186"/>
      <c r="AA12" s="189"/>
    </row>
    <row r="13" spans="1:33" ht="53.25" customHeight="1" thickBot="1">
      <c r="A13" s="327"/>
      <c r="B13" s="413"/>
      <c r="C13" s="232"/>
      <c r="D13" s="214"/>
      <c r="E13" s="187"/>
      <c r="F13" s="381"/>
      <c r="G13" s="271"/>
      <c r="H13" s="9" t="s">
        <v>46</v>
      </c>
      <c r="I13" s="10">
        <v>1260</v>
      </c>
      <c r="J13" s="333"/>
      <c r="K13" s="324"/>
      <c r="L13" s="342"/>
      <c r="M13" s="321"/>
      <c r="N13" s="292"/>
      <c r="O13" s="336"/>
      <c r="P13" s="339"/>
      <c r="Q13" s="297"/>
      <c r="R13" s="343"/>
      <c r="S13" s="283"/>
      <c r="T13" s="283"/>
      <c r="U13" s="283"/>
      <c r="V13" s="283"/>
      <c r="W13" s="286"/>
      <c r="X13" s="289"/>
      <c r="Y13" s="187"/>
      <c r="Z13" s="187"/>
      <c r="AA13" s="190"/>
    </row>
    <row r="14" spans="1:33" ht="18" customHeight="1" thickTop="1">
      <c r="A14" s="325" t="s">
        <v>29</v>
      </c>
      <c r="B14" s="328" t="s">
        <v>48</v>
      </c>
      <c r="C14" s="344">
        <v>521053.44</v>
      </c>
      <c r="D14" s="347" t="s">
        <v>49</v>
      </c>
      <c r="E14" s="302" t="s">
        <v>86</v>
      </c>
      <c r="F14" s="350" t="s">
        <v>167</v>
      </c>
      <c r="G14" s="358" t="s">
        <v>6</v>
      </c>
      <c r="H14" s="103" t="s">
        <v>20</v>
      </c>
      <c r="I14" s="104">
        <v>5</v>
      </c>
      <c r="J14" s="361" t="s">
        <v>90</v>
      </c>
      <c r="K14" s="370" t="s">
        <v>87</v>
      </c>
      <c r="L14" s="373">
        <f>O14*N14</f>
        <v>47254.883000000002</v>
      </c>
      <c r="M14" s="355">
        <f>L14*$Q$5</f>
        <v>354411.6225</v>
      </c>
      <c r="N14" s="314">
        <v>0.85</v>
      </c>
      <c r="O14" s="364">
        <v>55593.98</v>
      </c>
      <c r="P14" s="367">
        <f>O14*$Q$5</f>
        <v>416954.85000000003</v>
      </c>
      <c r="Q14" s="298">
        <f>100%-N14</f>
        <v>0.15000000000000002</v>
      </c>
      <c r="R14" s="376">
        <f>7542.83+10506.3</f>
        <v>18049.129999999997</v>
      </c>
      <c r="S14" s="311">
        <v>18049.13</v>
      </c>
      <c r="T14" s="311">
        <v>134497.71</v>
      </c>
      <c r="U14" s="311">
        <v>134497.71</v>
      </c>
      <c r="V14" s="311">
        <f>80113.22+207533.34+98122.73</f>
        <v>385769.29</v>
      </c>
      <c r="W14" s="293">
        <v>98122.73</v>
      </c>
      <c r="X14" s="308" t="s">
        <v>88</v>
      </c>
      <c r="Y14" s="302" t="s">
        <v>93</v>
      </c>
      <c r="Z14" s="302" t="s">
        <v>94</v>
      </c>
      <c r="AA14" s="305" t="s">
        <v>93</v>
      </c>
    </row>
    <row r="15" spans="1:33" ht="18" customHeight="1">
      <c r="A15" s="326"/>
      <c r="B15" s="303"/>
      <c r="C15" s="345"/>
      <c r="D15" s="348"/>
      <c r="E15" s="303"/>
      <c r="F15" s="351"/>
      <c r="G15" s="359"/>
      <c r="H15" s="105" t="s">
        <v>21</v>
      </c>
      <c r="I15" s="106" t="s">
        <v>140</v>
      </c>
      <c r="J15" s="362"/>
      <c r="K15" s="371"/>
      <c r="L15" s="374"/>
      <c r="M15" s="356"/>
      <c r="N15" s="315"/>
      <c r="O15" s="365"/>
      <c r="P15" s="368"/>
      <c r="Q15" s="299"/>
      <c r="R15" s="377"/>
      <c r="S15" s="312"/>
      <c r="T15" s="312"/>
      <c r="U15" s="312"/>
      <c r="V15" s="312"/>
      <c r="W15" s="294"/>
      <c r="X15" s="309"/>
      <c r="Y15" s="303"/>
      <c r="Z15" s="303"/>
      <c r="AA15" s="306"/>
    </row>
    <row r="16" spans="1:33" ht="18" customHeight="1">
      <c r="A16" s="326"/>
      <c r="B16" s="303"/>
      <c r="C16" s="345"/>
      <c r="D16" s="348"/>
      <c r="E16" s="303"/>
      <c r="F16" s="351"/>
      <c r="G16" s="359"/>
      <c r="H16" s="105" t="s">
        <v>43</v>
      </c>
      <c r="I16" s="106" t="s">
        <v>68</v>
      </c>
      <c r="J16" s="362"/>
      <c r="K16" s="371"/>
      <c r="L16" s="374"/>
      <c r="M16" s="356"/>
      <c r="N16" s="315"/>
      <c r="O16" s="365"/>
      <c r="P16" s="368"/>
      <c r="Q16" s="299"/>
      <c r="R16" s="377"/>
      <c r="S16" s="312"/>
      <c r="T16" s="312"/>
      <c r="U16" s="312"/>
      <c r="V16" s="312"/>
      <c r="W16" s="294"/>
      <c r="X16" s="309"/>
      <c r="Y16" s="303"/>
      <c r="Z16" s="303"/>
      <c r="AA16" s="306"/>
    </row>
    <row r="17" spans="1:28" ht="53.25" customHeight="1" thickBot="1">
      <c r="A17" s="327"/>
      <c r="B17" s="304"/>
      <c r="C17" s="346"/>
      <c r="D17" s="349"/>
      <c r="E17" s="304"/>
      <c r="F17" s="352"/>
      <c r="G17" s="360"/>
      <c r="H17" s="107" t="s">
        <v>46</v>
      </c>
      <c r="I17" s="108">
        <v>1365</v>
      </c>
      <c r="J17" s="363"/>
      <c r="K17" s="372"/>
      <c r="L17" s="375"/>
      <c r="M17" s="357"/>
      <c r="N17" s="316"/>
      <c r="O17" s="366"/>
      <c r="P17" s="369"/>
      <c r="Q17" s="300"/>
      <c r="R17" s="378"/>
      <c r="S17" s="313"/>
      <c r="T17" s="313"/>
      <c r="U17" s="313"/>
      <c r="V17" s="313"/>
      <c r="W17" s="295"/>
      <c r="X17" s="310"/>
      <c r="Y17" s="304"/>
      <c r="Z17" s="304"/>
      <c r="AA17" s="307"/>
    </row>
    <row r="18" spans="1:28" ht="18" customHeight="1" thickTop="1">
      <c r="A18" s="325" t="s">
        <v>30</v>
      </c>
      <c r="B18" s="328" t="s">
        <v>52</v>
      </c>
      <c r="C18" s="230">
        <v>35500</v>
      </c>
      <c r="D18" s="212" t="s">
        <v>53</v>
      </c>
      <c r="E18" s="185" t="s">
        <v>142</v>
      </c>
      <c r="F18" s="379" t="s">
        <v>168</v>
      </c>
      <c r="G18" s="215" t="s">
        <v>144</v>
      </c>
      <c r="H18" s="7" t="s">
        <v>20</v>
      </c>
      <c r="I18" s="5">
        <v>6</v>
      </c>
      <c r="J18" s="331" t="s">
        <v>131</v>
      </c>
      <c r="K18" s="322" t="s">
        <v>148</v>
      </c>
      <c r="L18" s="353">
        <f>O18*N18</f>
        <v>4980</v>
      </c>
      <c r="M18" s="407">
        <f>L18*$R$4</f>
        <v>37200.6</v>
      </c>
      <c r="N18" s="290">
        <v>0.83</v>
      </c>
      <c r="O18" s="334">
        <v>6000</v>
      </c>
      <c r="P18" s="404">
        <f>O18*$R$4</f>
        <v>44820</v>
      </c>
      <c r="Q18" s="301">
        <f>100%-N18</f>
        <v>0.17000000000000004</v>
      </c>
      <c r="R18" s="317">
        <v>23600</v>
      </c>
      <c r="S18" s="281">
        <v>23600</v>
      </c>
      <c r="T18" s="281">
        <f>176292</f>
        <v>176292</v>
      </c>
      <c r="U18" s="281">
        <v>0</v>
      </c>
      <c r="V18" s="281">
        <f>157333.83+93769.18</f>
        <v>251103.00999999998</v>
      </c>
      <c r="W18" s="284">
        <v>93769.18</v>
      </c>
      <c r="X18" s="287" t="s">
        <v>88</v>
      </c>
      <c r="Y18" s="185" t="s">
        <v>93</v>
      </c>
      <c r="Z18" s="185" t="s">
        <v>94</v>
      </c>
      <c r="AA18" s="188" t="s">
        <v>93</v>
      </c>
    </row>
    <row r="19" spans="1:28" ht="18" customHeight="1">
      <c r="A19" s="326"/>
      <c r="B19" s="303"/>
      <c r="C19" s="231"/>
      <c r="D19" s="213"/>
      <c r="E19" s="186"/>
      <c r="F19" s="380"/>
      <c r="G19" s="216"/>
      <c r="H19" s="8" t="s">
        <v>21</v>
      </c>
      <c r="I19" s="6" t="s">
        <v>141</v>
      </c>
      <c r="J19" s="332"/>
      <c r="K19" s="323"/>
      <c r="L19" s="354"/>
      <c r="M19" s="408"/>
      <c r="N19" s="291"/>
      <c r="O19" s="335"/>
      <c r="P19" s="405"/>
      <c r="Q19" s="296"/>
      <c r="R19" s="318"/>
      <c r="S19" s="282"/>
      <c r="T19" s="282"/>
      <c r="U19" s="282"/>
      <c r="V19" s="282"/>
      <c r="W19" s="285"/>
      <c r="X19" s="288"/>
      <c r="Y19" s="186"/>
      <c r="Z19" s="186"/>
      <c r="AA19" s="189"/>
    </row>
    <row r="20" spans="1:28" ht="18" customHeight="1">
      <c r="A20" s="326"/>
      <c r="B20" s="303"/>
      <c r="C20" s="231"/>
      <c r="D20" s="213"/>
      <c r="E20" s="186"/>
      <c r="F20" s="380"/>
      <c r="G20" s="216"/>
      <c r="H20" s="8" t="s">
        <v>43</v>
      </c>
      <c r="I20" s="6" t="s">
        <v>129</v>
      </c>
      <c r="J20" s="332"/>
      <c r="K20" s="323"/>
      <c r="L20" s="354"/>
      <c r="M20" s="408"/>
      <c r="N20" s="291"/>
      <c r="O20" s="335"/>
      <c r="P20" s="405"/>
      <c r="Q20" s="296"/>
      <c r="R20" s="318"/>
      <c r="S20" s="282"/>
      <c r="T20" s="282"/>
      <c r="U20" s="282"/>
      <c r="V20" s="282"/>
      <c r="W20" s="285"/>
      <c r="X20" s="288"/>
      <c r="Y20" s="186"/>
      <c r="Z20" s="186"/>
      <c r="AA20" s="189"/>
    </row>
    <row r="21" spans="1:28" ht="53.25" customHeight="1" thickBot="1">
      <c r="A21" s="327"/>
      <c r="B21" s="304"/>
      <c r="C21" s="232"/>
      <c r="D21" s="214"/>
      <c r="E21" s="187"/>
      <c r="F21" s="381"/>
      <c r="G21" s="217"/>
      <c r="H21" s="9" t="s">
        <v>46</v>
      </c>
      <c r="I21" s="10">
        <v>1507.1529</v>
      </c>
      <c r="J21" s="333"/>
      <c r="K21" s="324"/>
      <c r="L21" s="403"/>
      <c r="M21" s="409"/>
      <c r="N21" s="292"/>
      <c r="O21" s="336"/>
      <c r="P21" s="406"/>
      <c r="Q21" s="297"/>
      <c r="R21" s="343"/>
      <c r="S21" s="283"/>
      <c r="T21" s="283"/>
      <c r="U21" s="283"/>
      <c r="V21" s="283"/>
      <c r="W21" s="286"/>
      <c r="X21" s="289"/>
      <c r="Y21" s="187"/>
      <c r="Z21" s="187"/>
      <c r="AA21" s="190"/>
    </row>
    <row r="22" spans="1:28" ht="18" customHeight="1" thickTop="1">
      <c r="A22" s="325" t="s">
        <v>31</v>
      </c>
      <c r="B22" s="328" t="s">
        <v>54</v>
      </c>
      <c r="C22" s="344">
        <v>1142410</v>
      </c>
      <c r="D22" s="347" t="s">
        <v>56</v>
      </c>
      <c r="E22" s="302" t="s">
        <v>112</v>
      </c>
      <c r="F22" s="350" t="s">
        <v>170</v>
      </c>
      <c r="G22" s="358" t="s">
        <v>6</v>
      </c>
      <c r="H22" s="103" t="s">
        <v>20</v>
      </c>
      <c r="I22" s="104">
        <v>4</v>
      </c>
      <c r="J22" s="361" t="s">
        <v>132</v>
      </c>
      <c r="K22" s="370" t="s">
        <v>123</v>
      </c>
      <c r="L22" s="373">
        <f>O22*N22</f>
        <v>35462</v>
      </c>
      <c r="M22" s="355">
        <f>L22*$Q$5</f>
        <v>265965</v>
      </c>
      <c r="N22" s="314">
        <v>0.85</v>
      </c>
      <c r="O22" s="364">
        <v>41720</v>
      </c>
      <c r="P22" s="367">
        <f>O22*$Q$5</f>
        <v>312900</v>
      </c>
      <c r="Q22" s="298">
        <f>100%-N22</f>
        <v>0.15000000000000002</v>
      </c>
      <c r="R22" s="376">
        <v>0</v>
      </c>
      <c r="S22" s="311">
        <v>0</v>
      </c>
      <c r="T22" s="311">
        <v>0</v>
      </c>
      <c r="U22" s="311">
        <v>0</v>
      </c>
      <c r="V22" s="311">
        <v>88617.14</v>
      </c>
      <c r="W22" s="293">
        <v>88617.14</v>
      </c>
      <c r="X22" s="308" t="s">
        <v>27</v>
      </c>
      <c r="Y22" s="302" t="s">
        <v>93</v>
      </c>
      <c r="Z22" s="302" t="s">
        <v>89</v>
      </c>
      <c r="AA22" s="305" t="s">
        <v>93</v>
      </c>
    </row>
    <row r="23" spans="1:28" ht="18" customHeight="1">
      <c r="A23" s="326"/>
      <c r="B23" s="303"/>
      <c r="C23" s="345"/>
      <c r="D23" s="348"/>
      <c r="E23" s="303"/>
      <c r="F23" s="351"/>
      <c r="G23" s="359"/>
      <c r="H23" s="105" t="s">
        <v>21</v>
      </c>
      <c r="I23" s="106" t="s">
        <v>19</v>
      </c>
      <c r="J23" s="362"/>
      <c r="K23" s="371"/>
      <c r="L23" s="374"/>
      <c r="M23" s="356"/>
      <c r="N23" s="315"/>
      <c r="O23" s="365"/>
      <c r="P23" s="368"/>
      <c r="Q23" s="299"/>
      <c r="R23" s="377"/>
      <c r="S23" s="312"/>
      <c r="T23" s="312"/>
      <c r="U23" s="312"/>
      <c r="V23" s="312"/>
      <c r="W23" s="294"/>
      <c r="X23" s="309"/>
      <c r="Y23" s="303"/>
      <c r="Z23" s="303"/>
      <c r="AA23" s="306"/>
      <c r="AB23" s="66"/>
    </row>
    <row r="24" spans="1:28" ht="18" customHeight="1">
      <c r="A24" s="326"/>
      <c r="B24" s="303"/>
      <c r="C24" s="345"/>
      <c r="D24" s="348"/>
      <c r="E24" s="303"/>
      <c r="F24" s="351"/>
      <c r="G24" s="359"/>
      <c r="H24" s="105" t="s">
        <v>43</v>
      </c>
      <c r="I24" s="106" t="s">
        <v>16</v>
      </c>
      <c r="J24" s="362"/>
      <c r="K24" s="371"/>
      <c r="L24" s="374"/>
      <c r="M24" s="356"/>
      <c r="N24" s="315"/>
      <c r="O24" s="365"/>
      <c r="P24" s="368"/>
      <c r="Q24" s="299"/>
      <c r="R24" s="377"/>
      <c r="S24" s="312"/>
      <c r="T24" s="312"/>
      <c r="U24" s="312"/>
      <c r="V24" s="312"/>
      <c r="W24" s="294"/>
      <c r="X24" s="309"/>
      <c r="Y24" s="303"/>
      <c r="Z24" s="303"/>
      <c r="AA24" s="306"/>
    </row>
    <row r="25" spans="1:28" ht="53.25" customHeight="1" thickBot="1">
      <c r="A25" s="327"/>
      <c r="B25" s="304"/>
      <c r="C25" s="346"/>
      <c r="D25" s="349"/>
      <c r="E25" s="304"/>
      <c r="F25" s="352"/>
      <c r="G25" s="360"/>
      <c r="H25" s="107" t="s">
        <v>46</v>
      </c>
      <c r="I25" s="108">
        <v>1757</v>
      </c>
      <c r="J25" s="363"/>
      <c r="K25" s="372"/>
      <c r="L25" s="375"/>
      <c r="M25" s="357"/>
      <c r="N25" s="316"/>
      <c r="O25" s="366"/>
      <c r="P25" s="369"/>
      <c r="Q25" s="300"/>
      <c r="R25" s="378"/>
      <c r="S25" s="313"/>
      <c r="T25" s="313"/>
      <c r="U25" s="313"/>
      <c r="V25" s="313"/>
      <c r="W25" s="295"/>
      <c r="X25" s="310"/>
      <c r="Y25" s="304"/>
      <c r="Z25" s="304"/>
      <c r="AA25" s="307"/>
    </row>
    <row r="26" spans="1:28" ht="18" customHeight="1" thickTop="1">
      <c r="A26" s="325" t="s">
        <v>183</v>
      </c>
      <c r="B26" s="328" t="s">
        <v>55</v>
      </c>
      <c r="C26" s="230">
        <v>166179.78</v>
      </c>
      <c r="D26" s="212" t="s">
        <v>57</v>
      </c>
      <c r="E26" s="185" t="s">
        <v>97</v>
      </c>
      <c r="F26" s="379" t="s">
        <v>169</v>
      </c>
      <c r="G26" s="269" t="s">
        <v>6</v>
      </c>
      <c r="H26" s="7" t="s">
        <v>20</v>
      </c>
      <c r="I26" s="5">
        <v>4</v>
      </c>
      <c r="J26" s="331" t="s">
        <v>133</v>
      </c>
      <c r="K26" s="322" t="s">
        <v>99</v>
      </c>
      <c r="L26" s="340">
        <f>O26*N26</f>
        <v>20588.7</v>
      </c>
      <c r="M26" s="319">
        <f>L26*$Q$5</f>
        <v>154415.25</v>
      </c>
      <c r="N26" s="290">
        <v>0.85</v>
      </c>
      <c r="O26" s="334">
        <v>24222</v>
      </c>
      <c r="P26" s="337">
        <f>O26*$Q$5</f>
        <v>181665</v>
      </c>
      <c r="Q26" s="301">
        <f>100%-N26</f>
        <v>0.15000000000000002</v>
      </c>
      <c r="R26" s="317">
        <v>4460.97</v>
      </c>
      <c r="S26" s="281">
        <v>4460.97</v>
      </c>
      <c r="T26" s="281">
        <f>U26</f>
        <v>33858.76</v>
      </c>
      <c r="U26" s="281">
        <v>33858.76</v>
      </c>
      <c r="V26" s="281">
        <v>103969.84</v>
      </c>
      <c r="W26" s="284">
        <v>103969.84</v>
      </c>
      <c r="X26" s="287" t="s">
        <v>27</v>
      </c>
      <c r="Y26" s="185" t="s">
        <v>93</v>
      </c>
      <c r="Z26" s="185" t="s">
        <v>89</v>
      </c>
      <c r="AA26" s="188" t="s">
        <v>93</v>
      </c>
    </row>
    <row r="27" spans="1:28" ht="18" customHeight="1">
      <c r="A27" s="326"/>
      <c r="B27" s="329"/>
      <c r="C27" s="231"/>
      <c r="D27" s="213"/>
      <c r="E27" s="186"/>
      <c r="F27" s="380"/>
      <c r="G27" s="270"/>
      <c r="H27" s="8" t="s">
        <v>21</v>
      </c>
      <c r="I27" s="6" t="s">
        <v>19</v>
      </c>
      <c r="J27" s="332"/>
      <c r="K27" s="323"/>
      <c r="L27" s="341"/>
      <c r="M27" s="320"/>
      <c r="N27" s="291"/>
      <c r="O27" s="335"/>
      <c r="P27" s="338"/>
      <c r="Q27" s="296"/>
      <c r="R27" s="318"/>
      <c r="S27" s="282"/>
      <c r="T27" s="282"/>
      <c r="U27" s="282"/>
      <c r="V27" s="282"/>
      <c r="W27" s="285"/>
      <c r="X27" s="288"/>
      <c r="Y27" s="186"/>
      <c r="Z27" s="186"/>
      <c r="AA27" s="189"/>
    </row>
    <row r="28" spans="1:28" ht="18" customHeight="1">
      <c r="A28" s="326"/>
      <c r="B28" s="329"/>
      <c r="C28" s="231"/>
      <c r="D28" s="213"/>
      <c r="E28" s="186"/>
      <c r="F28" s="380"/>
      <c r="G28" s="270"/>
      <c r="H28" s="8" t="s">
        <v>43</v>
      </c>
      <c r="I28" s="6" t="s">
        <v>16</v>
      </c>
      <c r="J28" s="332"/>
      <c r="K28" s="323"/>
      <c r="L28" s="341"/>
      <c r="M28" s="320"/>
      <c r="N28" s="291"/>
      <c r="O28" s="335"/>
      <c r="P28" s="338"/>
      <c r="Q28" s="296"/>
      <c r="R28" s="318"/>
      <c r="S28" s="282"/>
      <c r="T28" s="282"/>
      <c r="U28" s="282"/>
      <c r="V28" s="282"/>
      <c r="W28" s="285"/>
      <c r="X28" s="288"/>
      <c r="Y28" s="186"/>
      <c r="Z28" s="186"/>
      <c r="AA28" s="189"/>
    </row>
    <row r="29" spans="1:28" ht="53.25" customHeight="1" thickBot="1">
      <c r="A29" s="327"/>
      <c r="B29" s="330"/>
      <c r="C29" s="232"/>
      <c r="D29" s="214"/>
      <c r="E29" s="187"/>
      <c r="F29" s="381"/>
      <c r="G29" s="271"/>
      <c r="H29" s="9" t="s">
        <v>46</v>
      </c>
      <c r="I29" s="10">
        <v>1756</v>
      </c>
      <c r="J29" s="333"/>
      <c r="K29" s="324"/>
      <c r="L29" s="342"/>
      <c r="M29" s="321"/>
      <c r="N29" s="292"/>
      <c r="O29" s="336"/>
      <c r="P29" s="339"/>
      <c r="Q29" s="297"/>
      <c r="R29" s="343"/>
      <c r="S29" s="283"/>
      <c r="T29" s="283"/>
      <c r="U29" s="283"/>
      <c r="V29" s="283"/>
      <c r="W29" s="286"/>
      <c r="X29" s="289"/>
      <c r="Y29" s="187"/>
      <c r="Z29" s="187"/>
      <c r="AA29" s="190"/>
      <c r="AB29" s="67"/>
    </row>
    <row r="30" spans="1:28" ht="18" customHeight="1" thickTop="1">
      <c r="A30" s="325" t="s">
        <v>184</v>
      </c>
      <c r="B30" s="328" t="s">
        <v>47</v>
      </c>
      <c r="C30" s="344">
        <v>127871.19</v>
      </c>
      <c r="D30" s="347" t="s">
        <v>50</v>
      </c>
      <c r="E30" s="302" t="s">
        <v>100</v>
      </c>
      <c r="F30" s="350" t="s">
        <v>171</v>
      </c>
      <c r="G30" s="358" t="s">
        <v>6</v>
      </c>
      <c r="H30" s="103" t="s">
        <v>20</v>
      </c>
      <c r="I30" s="104">
        <v>4</v>
      </c>
      <c r="J30" s="361" t="s">
        <v>133</v>
      </c>
      <c r="K30" s="370" t="s">
        <v>99</v>
      </c>
      <c r="L30" s="397">
        <f>O30*N30</f>
        <v>23598.817923999999</v>
      </c>
      <c r="M30" s="355">
        <f>L30*$Q$5</f>
        <v>176991.13443000001</v>
      </c>
      <c r="N30" s="400">
        <v>0.84919999999999995</v>
      </c>
      <c r="O30" s="364">
        <v>27789.47</v>
      </c>
      <c r="P30" s="367">
        <f>O30*$Q$5</f>
        <v>208421.02500000002</v>
      </c>
      <c r="Q30" s="298">
        <f>100%-N30</f>
        <v>0.15080000000000005</v>
      </c>
      <c r="R30" s="376">
        <f>T30/7.5</f>
        <v>0</v>
      </c>
      <c r="S30" s="311">
        <f>T30/7.5</f>
        <v>0</v>
      </c>
      <c r="T30" s="311">
        <v>0</v>
      </c>
      <c r="U30" s="311">
        <v>0</v>
      </c>
      <c r="V30" s="311">
        <v>102622.69</v>
      </c>
      <c r="W30" s="293">
        <v>102622.69</v>
      </c>
      <c r="X30" s="382" t="s">
        <v>27</v>
      </c>
      <c r="Y30" s="394" t="s">
        <v>93</v>
      </c>
      <c r="Z30" s="302" t="s">
        <v>89</v>
      </c>
      <c r="AA30" s="305" t="s">
        <v>93</v>
      </c>
    </row>
    <row r="31" spans="1:28" ht="18" customHeight="1">
      <c r="A31" s="326"/>
      <c r="B31" s="329"/>
      <c r="C31" s="345"/>
      <c r="D31" s="348"/>
      <c r="E31" s="303"/>
      <c r="F31" s="351"/>
      <c r="G31" s="359"/>
      <c r="H31" s="105" t="s">
        <v>21</v>
      </c>
      <c r="I31" s="106" t="s">
        <v>19</v>
      </c>
      <c r="J31" s="362"/>
      <c r="K31" s="371"/>
      <c r="L31" s="398"/>
      <c r="M31" s="356"/>
      <c r="N31" s="401"/>
      <c r="O31" s="365"/>
      <c r="P31" s="368"/>
      <c r="Q31" s="299"/>
      <c r="R31" s="377"/>
      <c r="S31" s="312"/>
      <c r="T31" s="312"/>
      <c r="U31" s="312"/>
      <c r="V31" s="312"/>
      <c r="W31" s="294"/>
      <c r="X31" s="383"/>
      <c r="Y31" s="395"/>
      <c r="Z31" s="303"/>
      <c r="AA31" s="306"/>
    </row>
    <row r="32" spans="1:28" ht="18" customHeight="1">
      <c r="A32" s="326"/>
      <c r="B32" s="329"/>
      <c r="C32" s="345"/>
      <c r="D32" s="348"/>
      <c r="E32" s="303"/>
      <c r="F32" s="351"/>
      <c r="G32" s="359"/>
      <c r="H32" s="105" t="s">
        <v>43</v>
      </c>
      <c r="I32" s="106" t="s">
        <v>16</v>
      </c>
      <c r="J32" s="362"/>
      <c r="K32" s="371"/>
      <c r="L32" s="398"/>
      <c r="M32" s="356"/>
      <c r="N32" s="401"/>
      <c r="O32" s="365"/>
      <c r="P32" s="368"/>
      <c r="Q32" s="299"/>
      <c r="R32" s="377"/>
      <c r="S32" s="312"/>
      <c r="T32" s="312"/>
      <c r="U32" s="312"/>
      <c r="V32" s="312"/>
      <c r="W32" s="294"/>
      <c r="X32" s="383"/>
      <c r="Y32" s="395"/>
      <c r="Z32" s="303"/>
      <c r="AA32" s="306"/>
    </row>
    <row r="33" spans="1:27" ht="53.25" customHeight="1" thickBot="1">
      <c r="A33" s="327"/>
      <c r="B33" s="330"/>
      <c r="C33" s="346"/>
      <c r="D33" s="349"/>
      <c r="E33" s="304"/>
      <c r="F33" s="352"/>
      <c r="G33" s="360"/>
      <c r="H33" s="107" t="s">
        <v>46</v>
      </c>
      <c r="I33" s="108">
        <v>1755</v>
      </c>
      <c r="J33" s="363"/>
      <c r="K33" s="372"/>
      <c r="L33" s="399"/>
      <c r="M33" s="357"/>
      <c r="N33" s="402"/>
      <c r="O33" s="366"/>
      <c r="P33" s="369"/>
      <c r="Q33" s="300"/>
      <c r="R33" s="378"/>
      <c r="S33" s="313"/>
      <c r="T33" s="313"/>
      <c r="U33" s="313"/>
      <c r="V33" s="313"/>
      <c r="W33" s="295"/>
      <c r="X33" s="384"/>
      <c r="Y33" s="396"/>
      <c r="Z33" s="304"/>
      <c r="AA33" s="307"/>
    </row>
    <row r="34" spans="1:27" ht="18" customHeight="1" thickTop="1">
      <c r="A34" s="325" t="s">
        <v>185</v>
      </c>
      <c r="B34" s="302" t="s">
        <v>79</v>
      </c>
      <c r="C34" s="230">
        <v>31830</v>
      </c>
      <c r="D34" s="212" t="s">
        <v>80</v>
      </c>
      <c r="E34" s="185" t="s">
        <v>42</v>
      </c>
      <c r="F34" s="379" t="s">
        <v>172</v>
      </c>
      <c r="G34" s="215" t="s">
        <v>144</v>
      </c>
      <c r="H34" s="7" t="s">
        <v>20</v>
      </c>
      <c r="I34" s="5">
        <v>4</v>
      </c>
      <c r="J34" s="331" t="s">
        <v>131</v>
      </c>
      <c r="K34" s="322" t="s">
        <v>82</v>
      </c>
      <c r="L34" s="340">
        <f>O34*N34</f>
        <v>31830</v>
      </c>
      <c r="M34" s="319">
        <f>L34*$Q$5</f>
        <v>238725</v>
      </c>
      <c r="N34" s="290">
        <v>1</v>
      </c>
      <c r="O34" s="334">
        <v>31830</v>
      </c>
      <c r="P34" s="337">
        <f>O34*$Q$5</f>
        <v>238725</v>
      </c>
      <c r="Q34" s="301">
        <f>100%-N34</f>
        <v>0</v>
      </c>
      <c r="R34" s="317">
        <v>25464</v>
      </c>
      <c r="S34" s="281">
        <v>25464</v>
      </c>
      <c r="T34" s="281">
        <f>U34</f>
        <v>191489.28</v>
      </c>
      <c r="U34" s="281">
        <v>191489.28</v>
      </c>
      <c r="V34" s="281">
        <v>205030.98</v>
      </c>
      <c r="W34" s="284">
        <v>205030.98</v>
      </c>
      <c r="X34" s="287" t="s">
        <v>89</v>
      </c>
      <c r="Y34" s="185" t="s">
        <v>8</v>
      </c>
      <c r="Z34" s="185" t="s">
        <v>7</v>
      </c>
      <c r="AA34" s="188" t="s">
        <v>10</v>
      </c>
    </row>
    <row r="35" spans="1:27" ht="18" customHeight="1">
      <c r="A35" s="326"/>
      <c r="B35" s="303"/>
      <c r="C35" s="231"/>
      <c r="D35" s="213"/>
      <c r="E35" s="186"/>
      <c r="F35" s="380"/>
      <c r="G35" s="216"/>
      <c r="H35" s="8" t="s">
        <v>21</v>
      </c>
      <c r="I35" s="6" t="s">
        <v>19</v>
      </c>
      <c r="J35" s="332"/>
      <c r="K35" s="323"/>
      <c r="L35" s="341"/>
      <c r="M35" s="320"/>
      <c r="N35" s="291"/>
      <c r="O35" s="335"/>
      <c r="P35" s="338"/>
      <c r="Q35" s="296"/>
      <c r="R35" s="318"/>
      <c r="S35" s="282"/>
      <c r="T35" s="282"/>
      <c r="U35" s="282"/>
      <c r="V35" s="282"/>
      <c r="W35" s="285"/>
      <c r="X35" s="288"/>
      <c r="Y35" s="186"/>
      <c r="Z35" s="186"/>
      <c r="AA35" s="189"/>
    </row>
    <row r="36" spans="1:27" ht="18" customHeight="1">
      <c r="A36" s="326"/>
      <c r="B36" s="303"/>
      <c r="C36" s="231"/>
      <c r="D36" s="213"/>
      <c r="E36" s="186"/>
      <c r="F36" s="380"/>
      <c r="G36" s="216"/>
      <c r="H36" s="8" t="s">
        <v>43</v>
      </c>
      <c r="I36" s="6" t="s">
        <v>83</v>
      </c>
      <c r="J36" s="332"/>
      <c r="K36" s="323"/>
      <c r="L36" s="341"/>
      <c r="M36" s="320"/>
      <c r="N36" s="291"/>
      <c r="O36" s="335"/>
      <c r="P36" s="338"/>
      <c r="Q36" s="296"/>
      <c r="R36" s="318"/>
      <c r="S36" s="282"/>
      <c r="T36" s="282"/>
      <c r="U36" s="282"/>
      <c r="V36" s="282"/>
      <c r="W36" s="285"/>
      <c r="X36" s="288"/>
      <c r="Y36" s="186"/>
      <c r="Z36" s="186"/>
      <c r="AA36" s="189"/>
    </row>
    <row r="37" spans="1:27" ht="53.25" customHeight="1" thickBot="1">
      <c r="A37" s="327"/>
      <c r="B37" s="304"/>
      <c r="C37" s="232"/>
      <c r="D37" s="214"/>
      <c r="E37" s="187"/>
      <c r="F37" s="381"/>
      <c r="G37" s="217"/>
      <c r="H37" s="9" t="s">
        <v>46</v>
      </c>
      <c r="I37" s="10" t="s">
        <v>84</v>
      </c>
      <c r="J37" s="333"/>
      <c r="K37" s="324"/>
      <c r="L37" s="342"/>
      <c r="M37" s="321"/>
      <c r="N37" s="292"/>
      <c r="O37" s="336"/>
      <c r="P37" s="339"/>
      <c r="Q37" s="297"/>
      <c r="R37" s="343"/>
      <c r="S37" s="283"/>
      <c r="T37" s="283"/>
      <c r="U37" s="283"/>
      <c r="V37" s="283"/>
      <c r="W37" s="286"/>
      <c r="X37" s="289"/>
      <c r="Y37" s="187"/>
      <c r="Z37" s="187"/>
      <c r="AA37" s="190"/>
    </row>
    <row r="38" spans="1:27" ht="18" customHeight="1" thickTop="1">
      <c r="A38" s="325" t="s">
        <v>186</v>
      </c>
      <c r="B38" s="328" t="s">
        <v>58</v>
      </c>
      <c r="C38" s="344">
        <v>35179.46</v>
      </c>
      <c r="D38" s="347" t="s">
        <v>59</v>
      </c>
      <c r="E38" s="302" t="s">
        <v>42</v>
      </c>
      <c r="F38" s="350" t="s">
        <v>173</v>
      </c>
      <c r="G38" s="382" t="s">
        <v>144</v>
      </c>
      <c r="H38" s="103" t="s">
        <v>20</v>
      </c>
      <c r="I38" s="104">
        <v>4</v>
      </c>
      <c r="J38" s="361" t="s">
        <v>134</v>
      </c>
      <c r="K38" s="370" t="s">
        <v>150</v>
      </c>
      <c r="L38" s="385">
        <f>O38*N38</f>
        <v>19527.195</v>
      </c>
      <c r="M38" s="388">
        <v>198680</v>
      </c>
      <c r="N38" s="314">
        <v>0.745</v>
      </c>
      <c r="O38" s="364">
        <v>26211</v>
      </c>
      <c r="P38" s="391">
        <v>198680</v>
      </c>
      <c r="Q38" s="298">
        <f>100%-N38</f>
        <v>0.255</v>
      </c>
      <c r="R38" s="376">
        <v>17152.12</v>
      </c>
      <c r="S38" s="311">
        <v>17152.12</v>
      </c>
      <c r="T38" s="311">
        <f>U38</f>
        <v>131014.24</v>
      </c>
      <c r="U38" s="311">
        <v>131014.24</v>
      </c>
      <c r="V38" s="311">
        <v>10223.11</v>
      </c>
      <c r="W38" s="293">
        <v>10223.11</v>
      </c>
      <c r="X38" s="308" t="s">
        <v>27</v>
      </c>
      <c r="Y38" s="302" t="s">
        <v>8</v>
      </c>
      <c r="Z38" s="302" t="s">
        <v>89</v>
      </c>
      <c r="AA38" s="305" t="s">
        <v>93</v>
      </c>
    </row>
    <row r="39" spans="1:27" ht="18" customHeight="1">
      <c r="A39" s="326"/>
      <c r="B39" s="303"/>
      <c r="C39" s="345"/>
      <c r="D39" s="348"/>
      <c r="E39" s="303"/>
      <c r="F39" s="351"/>
      <c r="G39" s="383"/>
      <c r="H39" s="105" t="s">
        <v>21</v>
      </c>
      <c r="I39" s="106" t="s">
        <v>136</v>
      </c>
      <c r="J39" s="362"/>
      <c r="K39" s="371"/>
      <c r="L39" s="386"/>
      <c r="M39" s="389"/>
      <c r="N39" s="315"/>
      <c r="O39" s="365"/>
      <c r="P39" s="392"/>
      <c r="Q39" s="299"/>
      <c r="R39" s="377"/>
      <c r="S39" s="312"/>
      <c r="T39" s="312"/>
      <c r="U39" s="312"/>
      <c r="V39" s="312"/>
      <c r="W39" s="294"/>
      <c r="X39" s="309"/>
      <c r="Y39" s="303"/>
      <c r="Z39" s="303"/>
      <c r="AA39" s="306"/>
    </row>
    <row r="40" spans="1:27" ht="18" customHeight="1">
      <c r="A40" s="326"/>
      <c r="B40" s="303"/>
      <c r="C40" s="345"/>
      <c r="D40" s="348"/>
      <c r="E40" s="303"/>
      <c r="F40" s="351"/>
      <c r="G40" s="383"/>
      <c r="H40" s="105" t="s">
        <v>43</v>
      </c>
      <c r="I40" s="106" t="s">
        <v>16</v>
      </c>
      <c r="J40" s="362"/>
      <c r="K40" s="371"/>
      <c r="L40" s="386"/>
      <c r="M40" s="389"/>
      <c r="N40" s="315"/>
      <c r="O40" s="365"/>
      <c r="P40" s="392"/>
      <c r="Q40" s="299"/>
      <c r="R40" s="377"/>
      <c r="S40" s="312"/>
      <c r="T40" s="312"/>
      <c r="U40" s="312"/>
      <c r="V40" s="312"/>
      <c r="W40" s="294"/>
      <c r="X40" s="309"/>
      <c r="Y40" s="303"/>
      <c r="Z40" s="303"/>
      <c r="AA40" s="306"/>
    </row>
    <row r="41" spans="1:27" ht="53.25" customHeight="1" thickBot="1">
      <c r="A41" s="327"/>
      <c r="B41" s="304"/>
      <c r="C41" s="346"/>
      <c r="D41" s="349"/>
      <c r="E41" s="304"/>
      <c r="F41" s="352"/>
      <c r="G41" s="384"/>
      <c r="H41" s="107" t="s">
        <v>46</v>
      </c>
      <c r="I41" s="108">
        <v>2023</v>
      </c>
      <c r="J41" s="363"/>
      <c r="K41" s="372"/>
      <c r="L41" s="387"/>
      <c r="M41" s="390"/>
      <c r="N41" s="316"/>
      <c r="O41" s="366"/>
      <c r="P41" s="393"/>
      <c r="Q41" s="300"/>
      <c r="R41" s="378"/>
      <c r="S41" s="313"/>
      <c r="T41" s="313"/>
      <c r="U41" s="313"/>
      <c r="V41" s="313"/>
      <c r="W41" s="295"/>
      <c r="X41" s="310"/>
      <c r="Y41" s="304"/>
      <c r="Z41" s="304"/>
      <c r="AA41" s="307"/>
    </row>
    <row r="42" spans="1:27" ht="18" customHeight="1" thickTop="1">
      <c r="A42" s="325" t="s">
        <v>187</v>
      </c>
      <c r="B42" s="328" t="s">
        <v>102</v>
      </c>
      <c r="C42" s="230">
        <v>278870.64</v>
      </c>
      <c r="D42" s="212" t="s">
        <v>60</v>
      </c>
      <c r="E42" s="185" t="s">
        <v>6</v>
      </c>
      <c r="F42" s="379" t="s">
        <v>180</v>
      </c>
      <c r="G42" s="269" t="s">
        <v>6</v>
      </c>
      <c r="H42" s="7" t="s">
        <v>20</v>
      </c>
      <c r="I42" s="5">
        <v>4</v>
      </c>
      <c r="J42" s="331" t="s">
        <v>127</v>
      </c>
      <c r="K42" s="322" t="s">
        <v>103</v>
      </c>
      <c r="L42" s="340">
        <f>O42*N42</f>
        <v>60756.690780000004</v>
      </c>
      <c r="M42" s="319">
        <f>L42*$Q$5</f>
        <v>455675.18085</v>
      </c>
      <c r="N42" s="290">
        <v>0.74929999999999997</v>
      </c>
      <c r="O42" s="334">
        <v>81084.600000000006</v>
      </c>
      <c r="P42" s="337">
        <f>O42*$Q$5</f>
        <v>608134.5</v>
      </c>
      <c r="Q42" s="301">
        <f>100%-N42</f>
        <v>0.25070000000000003</v>
      </c>
      <c r="R42" s="317">
        <v>0</v>
      </c>
      <c r="S42" s="281">
        <v>0</v>
      </c>
      <c r="T42" s="281">
        <v>0</v>
      </c>
      <c r="U42" s="281">
        <v>0</v>
      </c>
      <c r="V42" s="281">
        <v>14214.23</v>
      </c>
      <c r="W42" s="284">
        <v>14214.23</v>
      </c>
      <c r="X42" s="287" t="s">
        <v>27</v>
      </c>
      <c r="Y42" s="185" t="s">
        <v>93</v>
      </c>
      <c r="Z42" s="185" t="s">
        <v>89</v>
      </c>
      <c r="AA42" s="188" t="s">
        <v>93</v>
      </c>
    </row>
    <row r="43" spans="1:27" ht="18" customHeight="1">
      <c r="A43" s="326"/>
      <c r="B43" s="303"/>
      <c r="C43" s="231"/>
      <c r="D43" s="213"/>
      <c r="E43" s="186"/>
      <c r="F43" s="380"/>
      <c r="G43" s="270"/>
      <c r="H43" s="8" t="s">
        <v>21</v>
      </c>
      <c r="I43" s="6" t="s">
        <v>137</v>
      </c>
      <c r="J43" s="332"/>
      <c r="K43" s="323"/>
      <c r="L43" s="341"/>
      <c r="M43" s="320"/>
      <c r="N43" s="291"/>
      <c r="O43" s="335"/>
      <c r="P43" s="338"/>
      <c r="Q43" s="296"/>
      <c r="R43" s="318"/>
      <c r="S43" s="282"/>
      <c r="T43" s="282"/>
      <c r="U43" s="282"/>
      <c r="V43" s="282"/>
      <c r="W43" s="285"/>
      <c r="X43" s="288"/>
      <c r="Y43" s="186"/>
      <c r="Z43" s="186"/>
      <c r="AA43" s="189"/>
    </row>
    <row r="44" spans="1:27" ht="18" customHeight="1">
      <c r="A44" s="326"/>
      <c r="B44" s="303"/>
      <c r="C44" s="231"/>
      <c r="D44" s="213"/>
      <c r="E44" s="186"/>
      <c r="F44" s="380"/>
      <c r="G44" s="270"/>
      <c r="H44" s="8" t="s">
        <v>43</v>
      </c>
      <c r="I44" s="6" t="s">
        <v>16</v>
      </c>
      <c r="J44" s="332"/>
      <c r="K44" s="323"/>
      <c r="L44" s="341"/>
      <c r="M44" s="320"/>
      <c r="N44" s="291"/>
      <c r="O44" s="335"/>
      <c r="P44" s="338"/>
      <c r="Q44" s="296"/>
      <c r="R44" s="318"/>
      <c r="S44" s="282"/>
      <c r="T44" s="282"/>
      <c r="U44" s="282"/>
      <c r="V44" s="282"/>
      <c r="W44" s="285"/>
      <c r="X44" s="288"/>
      <c r="Y44" s="186"/>
      <c r="Z44" s="186"/>
      <c r="AA44" s="189"/>
    </row>
    <row r="45" spans="1:27" ht="53.25" customHeight="1" thickBot="1">
      <c r="A45" s="327"/>
      <c r="B45" s="304"/>
      <c r="C45" s="232"/>
      <c r="D45" s="214"/>
      <c r="E45" s="187"/>
      <c r="F45" s="381"/>
      <c r="G45" s="271"/>
      <c r="H45" s="9" t="s">
        <v>46</v>
      </c>
      <c r="I45" s="10">
        <v>2025</v>
      </c>
      <c r="J45" s="333"/>
      <c r="K45" s="324"/>
      <c r="L45" s="342"/>
      <c r="M45" s="321"/>
      <c r="N45" s="292"/>
      <c r="O45" s="336"/>
      <c r="P45" s="339"/>
      <c r="Q45" s="297"/>
      <c r="R45" s="343"/>
      <c r="S45" s="283"/>
      <c r="T45" s="283"/>
      <c r="U45" s="283"/>
      <c r="V45" s="283"/>
      <c r="W45" s="286"/>
      <c r="X45" s="289"/>
      <c r="Y45" s="187"/>
      <c r="Z45" s="187"/>
      <c r="AA45" s="190"/>
    </row>
    <row r="46" spans="1:27" ht="18" customHeight="1" thickTop="1">
      <c r="A46" s="325" t="s">
        <v>188</v>
      </c>
      <c r="B46" s="328" t="s">
        <v>61</v>
      </c>
      <c r="C46" s="344">
        <v>59079.6</v>
      </c>
      <c r="D46" s="347" t="s">
        <v>62</v>
      </c>
      <c r="E46" s="302" t="s">
        <v>145</v>
      </c>
      <c r="F46" s="350" t="s">
        <v>174</v>
      </c>
      <c r="G46" s="382" t="s">
        <v>145</v>
      </c>
      <c r="H46" s="103" t="s">
        <v>20</v>
      </c>
      <c r="I46" s="104">
        <v>4</v>
      </c>
      <c r="J46" s="361" t="s">
        <v>126</v>
      </c>
      <c r="K46" s="370" t="s">
        <v>151</v>
      </c>
      <c r="L46" s="373">
        <f>O46*N46</f>
        <v>0</v>
      </c>
      <c r="M46" s="355">
        <f>L46*$Q$5</f>
        <v>0</v>
      </c>
      <c r="N46" s="314">
        <v>0</v>
      </c>
      <c r="O46" s="364">
        <v>0</v>
      </c>
      <c r="P46" s="367">
        <f>O46*$Q$5</f>
        <v>0</v>
      </c>
      <c r="Q46" s="298">
        <f>100%-N46</f>
        <v>1</v>
      </c>
      <c r="R46" s="376">
        <v>0</v>
      </c>
      <c r="S46" s="311">
        <v>0</v>
      </c>
      <c r="T46" s="311">
        <v>0</v>
      </c>
      <c r="U46" s="311">
        <v>0</v>
      </c>
      <c r="V46" s="311"/>
      <c r="W46" s="293"/>
      <c r="X46" s="308" t="s">
        <v>89</v>
      </c>
      <c r="Y46" s="302" t="s">
        <v>93</v>
      </c>
      <c r="Z46" s="302" t="s">
        <v>89</v>
      </c>
      <c r="AA46" s="305" t="s">
        <v>93</v>
      </c>
    </row>
    <row r="47" spans="1:27" ht="18" customHeight="1">
      <c r="A47" s="326"/>
      <c r="B47" s="303"/>
      <c r="C47" s="345"/>
      <c r="D47" s="348"/>
      <c r="E47" s="303"/>
      <c r="F47" s="351"/>
      <c r="G47" s="383"/>
      <c r="H47" s="105" t="s">
        <v>21</v>
      </c>
      <c r="I47" s="106" t="s">
        <v>19</v>
      </c>
      <c r="J47" s="362"/>
      <c r="K47" s="371"/>
      <c r="L47" s="374"/>
      <c r="M47" s="356"/>
      <c r="N47" s="315"/>
      <c r="O47" s="365"/>
      <c r="P47" s="368"/>
      <c r="Q47" s="299"/>
      <c r="R47" s="377"/>
      <c r="S47" s="312"/>
      <c r="T47" s="312"/>
      <c r="U47" s="312"/>
      <c r="V47" s="312"/>
      <c r="W47" s="294"/>
      <c r="X47" s="309"/>
      <c r="Y47" s="303"/>
      <c r="Z47" s="303"/>
      <c r="AA47" s="306"/>
    </row>
    <row r="48" spans="1:27" ht="18" customHeight="1">
      <c r="A48" s="326"/>
      <c r="B48" s="303"/>
      <c r="C48" s="345"/>
      <c r="D48" s="348"/>
      <c r="E48" s="303"/>
      <c r="F48" s="351"/>
      <c r="G48" s="383"/>
      <c r="H48" s="105" t="s">
        <v>43</v>
      </c>
      <c r="I48" s="106" t="s">
        <v>16</v>
      </c>
      <c r="J48" s="362"/>
      <c r="K48" s="371"/>
      <c r="L48" s="374"/>
      <c r="M48" s="356"/>
      <c r="N48" s="315"/>
      <c r="O48" s="365"/>
      <c r="P48" s="368"/>
      <c r="Q48" s="299"/>
      <c r="R48" s="377"/>
      <c r="S48" s="312"/>
      <c r="T48" s="312"/>
      <c r="U48" s="312"/>
      <c r="V48" s="312"/>
      <c r="W48" s="294"/>
      <c r="X48" s="309"/>
      <c r="Y48" s="303"/>
      <c r="Z48" s="303"/>
      <c r="AA48" s="306"/>
    </row>
    <row r="49" spans="1:27" ht="53.25" customHeight="1" thickBot="1">
      <c r="A49" s="327"/>
      <c r="B49" s="304"/>
      <c r="C49" s="346"/>
      <c r="D49" s="349"/>
      <c r="E49" s="304"/>
      <c r="F49" s="352"/>
      <c r="G49" s="384"/>
      <c r="H49" s="107" t="s">
        <v>46</v>
      </c>
      <c r="I49" s="108">
        <v>2046</v>
      </c>
      <c r="J49" s="363"/>
      <c r="K49" s="372"/>
      <c r="L49" s="375"/>
      <c r="M49" s="357"/>
      <c r="N49" s="316"/>
      <c r="O49" s="366"/>
      <c r="P49" s="369"/>
      <c r="Q49" s="300"/>
      <c r="R49" s="378"/>
      <c r="S49" s="313"/>
      <c r="T49" s="313"/>
      <c r="U49" s="313"/>
      <c r="V49" s="313"/>
      <c r="W49" s="295"/>
      <c r="X49" s="310"/>
      <c r="Y49" s="304"/>
      <c r="Z49" s="304"/>
      <c r="AA49" s="307"/>
    </row>
    <row r="50" spans="1:27" ht="18" customHeight="1" thickTop="1">
      <c r="A50" s="325" t="s">
        <v>189</v>
      </c>
      <c r="B50" s="328" t="s">
        <v>63</v>
      </c>
      <c r="C50" s="230">
        <v>251152.35</v>
      </c>
      <c r="D50" s="212" t="s">
        <v>64</v>
      </c>
      <c r="E50" s="185" t="s">
        <v>6</v>
      </c>
      <c r="F50" s="379" t="s">
        <v>175</v>
      </c>
      <c r="G50" s="269" t="s">
        <v>6</v>
      </c>
      <c r="H50" s="7" t="s">
        <v>20</v>
      </c>
      <c r="I50" s="5">
        <v>4</v>
      </c>
      <c r="J50" s="331" t="s">
        <v>127</v>
      </c>
      <c r="K50" s="322" t="s">
        <v>115</v>
      </c>
      <c r="L50" s="340">
        <f>O50*N50</f>
        <v>54026.637499999997</v>
      </c>
      <c r="M50" s="319">
        <f>L50*$Q$5</f>
        <v>405199.78125</v>
      </c>
      <c r="N50" s="290">
        <v>0.85</v>
      </c>
      <c r="O50" s="334">
        <v>63560.75</v>
      </c>
      <c r="P50" s="337">
        <f>O50*$Q$5</f>
        <v>476705.625</v>
      </c>
      <c r="Q50" s="301">
        <f>100%-N50</f>
        <v>0.15000000000000002</v>
      </c>
      <c r="R50" s="317">
        <v>0</v>
      </c>
      <c r="S50" s="281">
        <v>0</v>
      </c>
      <c r="T50" s="281">
        <v>0</v>
      </c>
      <c r="U50" s="281">
        <v>0</v>
      </c>
      <c r="V50" s="281"/>
      <c r="W50" s="284"/>
      <c r="X50" s="287" t="s">
        <v>89</v>
      </c>
      <c r="Y50" s="185" t="s">
        <v>93</v>
      </c>
      <c r="Z50" s="185" t="s">
        <v>89</v>
      </c>
      <c r="AA50" s="188" t="s">
        <v>93</v>
      </c>
    </row>
    <row r="51" spans="1:27" ht="18" customHeight="1">
      <c r="A51" s="326"/>
      <c r="B51" s="303"/>
      <c r="C51" s="231"/>
      <c r="D51" s="213"/>
      <c r="E51" s="186"/>
      <c r="F51" s="380"/>
      <c r="G51" s="270"/>
      <c r="H51" s="8" t="s">
        <v>21</v>
      </c>
      <c r="I51" s="6" t="s">
        <v>138</v>
      </c>
      <c r="J51" s="332"/>
      <c r="K51" s="323"/>
      <c r="L51" s="341"/>
      <c r="M51" s="320"/>
      <c r="N51" s="291"/>
      <c r="O51" s="335"/>
      <c r="P51" s="338"/>
      <c r="Q51" s="296"/>
      <c r="R51" s="318"/>
      <c r="S51" s="282"/>
      <c r="T51" s="282"/>
      <c r="U51" s="282"/>
      <c r="V51" s="282"/>
      <c r="W51" s="285"/>
      <c r="X51" s="288"/>
      <c r="Y51" s="186"/>
      <c r="Z51" s="186"/>
      <c r="AA51" s="189"/>
    </row>
    <row r="52" spans="1:27" ht="18" customHeight="1">
      <c r="A52" s="326"/>
      <c r="B52" s="303"/>
      <c r="C52" s="231"/>
      <c r="D52" s="213"/>
      <c r="E52" s="186"/>
      <c r="F52" s="380"/>
      <c r="G52" s="270"/>
      <c r="H52" s="8" t="s">
        <v>43</v>
      </c>
      <c r="I52" s="6" t="s">
        <v>16</v>
      </c>
      <c r="J52" s="332"/>
      <c r="K52" s="323"/>
      <c r="L52" s="341"/>
      <c r="M52" s="320"/>
      <c r="N52" s="291"/>
      <c r="O52" s="335"/>
      <c r="P52" s="338"/>
      <c r="Q52" s="296"/>
      <c r="R52" s="318"/>
      <c r="S52" s="282"/>
      <c r="T52" s="282"/>
      <c r="U52" s="282"/>
      <c r="V52" s="282"/>
      <c r="W52" s="285"/>
      <c r="X52" s="288"/>
      <c r="Y52" s="186"/>
      <c r="Z52" s="186"/>
      <c r="AA52" s="189"/>
    </row>
    <row r="53" spans="1:27" ht="53.25" customHeight="1" thickBot="1">
      <c r="A53" s="327"/>
      <c r="B53" s="304"/>
      <c r="C53" s="232"/>
      <c r="D53" s="214"/>
      <c r="E53" s="187"/>
      <c r="F53" s="381"/>
      <c r="G53" s="271"/>
      <c r="H53" s="9" t="s">
        <v>46</v>
      </c>
      <c r="I53" s="10">
        <v>2055</v>
      </c>
      <c r="J53" s="333"/>
      <c r="K53" s="324"/>
      <c r="L53" s="342"/>
      <c r="M53" s="321"/>
      <c r="N53" s="292"/>
      <c r="O53" s="336"/>
      <c r="P53" s="339"/>
      <c r="Q53" s="297"/>
      <c r="R53" s="343"/>
      <c r="S53" s="283"/>
      <c r="T53" s="283"/>
      <c r="U53" s="283"/>
      <c r="V53" s="283"/>
      <c r="W53" s="286"/>
      <c r="X53" s="289"/>
      <c r="Y53" s="187"/>
      <c r="Z53" s="187"/>
      <c r="AA53" s="190"/>
    </row>
    <row r="54" spans="1:27" ht="18" customHeight="1" thickTop="1">
      <c r="A54" s="325" t="s">
        <v>190</v>
      </c>
      <c r="B54" s="328" t="s">
        <v>65</v>
      </c>
      <c r="C54" s="344">
        <v>236359.3</v>
      </c>
      <c r="D54" s="347" t="s">
        <v>64</v>
      </c>
      <c r="E54" s="302" t="s">
        <v>86</v>
      </c>
      <c r="F54" s="350" t="s">
        <v>176</v>
      </c>
      <c r="G54" s="358" t="s">
        <v>6</v>
      </c>
      <c r="H54" s="103" t="s">
        <v>20</v>
      </c>
      <c r="I54" s="104">
        <v>4</v>
      </c>
      <c r="J54" s="361" t="s">
        <v>90</v>
      </c>
      <c r="K54" s="370" t="s">
        <v>115</v>
      </c>
      <c r="L54" s="373">
        <f>O54*N54</f>
        <v>41258.677000000003</v>
      </c>
      <c r="M54" s="355">
        <f>L54*$Q$5</f>
        <v>309440.07750000001</v>
      </c>
      <c r="N54" s="314">
        <v>0.85</v>
      </c>
      <c r="O54" s="364">
        <v>48539.62</v>
      </c>
      <c r="P54" s="367">
        <f>O54*$Q$5</f>
        <v>364047.15</v>
      </c>
      <c r="Q54" s="298">
        <f>100%-N54</f>
        <v>0.15000000000000002</v>
      </c>
      <c r="R54" s="376">
        <v>0</v>
      </c>
      <c r="S54" s="311">
        <v>0</v>
      </c>
      <c r="T54" s="311">
        <v>0</v>
      </c>
      <c r="U54" s="311">
        <v>0</v>
      </c>
      <c r="V54" s="311"/>
      <c r="W54" s="293"/>
      <c r="X54" s="308" t="s">
        <v>89</v>
      </c>
      <c r="Y54" s="302" t="s">
        <v>93</v>
      </c>
      <c r="Z54" s="302" t="s">
        <v>89</v>
      </c>
      <c r="AA54" s="305" t="s">
        <v>93</v>
      </c>
    </row>
    <row r="55" spans="1:27" ht="18" customHeight="1">
      <c r="A55" s="326"/>
      <c r="B55" s="303"/>
      <c r="C55" s="345"/>
      <c r="D55" s="348"/>
      <c r="E55" s="303"/>
      <c r="F55" s="351"/>
      <c r="G55" s="359"/>
      <c r="H55" s="105" t="s">
        <v>21</v>
      </c>
      <c r="I55" s="106" t="s">
        <v>19</v>
      </c>
      <c r="J55" s="362"/>
      <c r="K55" s="371"/>
      <c r="L55" s="374"/>
      <c r="M55" s="356"/>
      <c r="N55" s="315"/>
      <c r="O55" s="365"/>
      <c r="P55" s="368"/>
      <c r="Q55" s="299"/>
      <c r="R55" s="377"/>
      <c r="S55" s="312"/>
      <c r="T55" s="312"/>
      <c r="U55" s="312"/>
      <c r="V55" s="312"/>
      <c r="W55" s="294"/>
      <c r="X55" s="309"/>
      <c r="Y55" s="303"/>
      <c r="Z55" s="303"/>
      <c r="AA55" s="306"/>
    </row>
    <row r="56" spans="1:27" ht="18" customHeight="1">
      <c r="A56" s="326"/>
      <c r="B56" s="303"/>
      <c r="C56" s="345"/>
      <c r="D56" s="348"/>
      <c r="E56" s="303"/>
      <c r="F56" s="351"/>
      <c r="G56" s="359"/>
      <c r="H56" s="105" t="s">
        <v>43</v>
      </c>
      <c r="I56" s="106" t="s">
        <v>16</v>
      </c>
      <c r="J56" s="362"/>
      <c r="K56" s="371"/>
      <c r="L56" s="374"/>
      <c r="M56" s="356"/>
      <c r="N56" s="315"/>
      <c r="O56" s="365"/>
      <c r="P56" s="368"/>
      <c r="Q56" s="299"/>
      <c r="R56" s="377"/>
      <c r="S56" s="312"/>
      <c r="T56" s="312"/>
      <c r="U56" s="312"/>
      <c r="V56" s="312"/>
      <c r="W56" s="294"/>
      <c r="X56" s="309"/>
      <c r="Y56" s="303"/>
      <c r="Z56" s="303"/>
      <c r="AA56" s="306"/>
    </row>
    <row r="57" spans="1:27" ht="53.25" customHeight="1" thickBot="1">
      <c r="A57" s="327"/>
      <c r="B57" s="304"/>
      <c r="C57" s="346"/>
      <c r="D57" s="349"/>
      <c r="E57" s="304"/>
      <c r="F57" s="352"/>
      <c r="G57" s="360"/>
      <c r="H57" s="107" t="s">
        <v>46</v>
      </c>
      <c r="I57" s="108">
        <v>2054</v>
      </c>
      <c r="J57" s="363"/>
      <c r="K57" s="372"/>
      <c r="L57" s="375"/>
      <c r="M57" s="357"/>
      <c r="N57" s="316"/>
      <c r="O57" s="366"/>
      <c r="P57" s="369"/>
      <c r="Q57" s="300"/>
      <c r="R57" s="378"/>
      <c r="S57" s="313"/>
      <c r="T57" s="313"/>
      <c r="U57" s="313"/>
      <c r="V57" s="313"/>
      <c r="W57" s="295"/>
      <c r="X57" s="310"/>
      <c r="Y57" s="304"/>
      <c r="Z57" s="304"/>
      <c r="AA57" s="307"/>
    </row>
    <row r="58" spans="1:27" ht="18" customHeight="1" thickTop="1">
      <c r="A58" s="325" t="s">
        <v>191</v>
      </c>
      <c r="B58" s="328" t="s">
        <v>66</v>
      </c>
      <c r="C58" s="230">
        <v>370219.36</v>
      </c>
      <c r="D58" s="212" t="s">
        <v>64</v>
      </c>
      <c r="E58" s="185" t="s">
        <v>117</v>
      </c>
      <c r="F58" s="379" t="s">
        <v>178</v>
      </c>
      <c r="G58" s="269" t="s">
        <v>6</v>
      </c>
      <c r="H58" s="7" t="s">
        <v>20</v>
      </c>
      <c r="I58" s="5">
        <v>4</v>
      </c>
      <c r="J58" s="331" t="s">
        <v>132</v>
      </c>
      <c r="K58" s="322" t="s">
        <v>115</v>
      </c>
      <c r="L58" s="340">
        <f>O58*N58</f>
        <v>41001.433000000005</v>
      </c>
      <c r="M58" s="319">
        <f>L58*$Q$5</f>
        <v>307510.74750000006</v>
      </c>
      <c r="N58" s="290">
        <v>0.85</v>
      </c>
      <c r="O58" s="334">
        <v>48236.98</v>
      </c>
      <c r="P58" s="337">
        <f>O58*$Q$5</f>
        <v>361777.35000000003</v>
      </c>
      <c r="Q58" s="301">
        <f>100%-N58</f>
        <v>0.15000000000000002</v>
      </c>
      <c r="R58" s="317">
        <v>0</v>
      </c>
      <c r="S58" s="281">
        <v>0</v>
      </c>
      <c r="T58" s="281">
        <v>0</v>
      </c>
      <c r="U58" s="281">
        <v>0</v>
      </c>
      <c r="V58" s="281"/>
      <c r="W58" s="284"/>
      <c r="X58" s="287" t="s">
        <v>27</v>
      </c>
      <c r="Y58" s="185" t="s">
        <v>93</v>
      </c>
      <c r="Z58" s="185" t="s">
        <v>89</v>
      </c>
      <c r="AA58" s="188" t="s">
        <v>93</v>
      </c>
    </row>
    <row r="59" spans="1:27" ht="18" customHeight="1">
      <c r="A59" s="326"/>
      <c r="B59" s="303"/>
      <c r="C59" s="231"/>
      <c r="D59" s="213"/>
      <c r="E59" s="186"/>
      <c r="F59" s="380"/>
      <c r="G59" s="270"/>
      <c r="H59" s="8" t="s">
        <v>21</v>
      </c>
      <c r="I59" s="6" t="s">
        <v>19</v>
      </c>
      <c r="J59" s="332"/>
      <c r="K59" s="323"/>
      <c r="L59" s="341"/>
      <c r="M59" s="320"/>
      <c r="N59" s="291"/>
      <c r="O59" s="335"/>
      <c r="P59" s="338"/>
      <c r="Q59" s="296"/>
      <c r="R59" s="318"/>
      <c r="S59" s="282"/>
      <c r="T59" s="282"/>
      <c r="U59" s="282"/>
      <c r="V59" s="282"/>
      <c r="W59" s="285"/>
      <c r="X59" s="288"/>
      <c r="Y59" s="186"/>
      <c r="Z59" s="186"/>
      <c r="AA59" s="189"/>
    </row>
    <row r="60" spans="1:27" ht="18" customHeight="1">
      <c r="A60" s="326"/>
      <c r="B60" s="303"/>
      <c r="C60" s="231"/>
      <c r="D60" s="213"/>
      <c r="E60" s="186"/>
      <c r="F60" s="380"/>
      <c r="G60" s="270"/>
      <c r="H60" s="8" t="s">
        <v>43</v>
      </c>
      <c r="I60" s="6" t="s">
        <v>16</v>
      </c>
      <c r="J60" s="332"/>
      <c r="K60" s="323"/>
      <c r="L60" s="341"/>
      <c r="M60" s="320"/>
      <c r="N60" s="291"/>
      <c r="O60" s="335"/>
      <c r="P60" s="338"/>
      <c r="Q60" s="296"/>
      <c r="R60" s="318"/>
      <c r="S60" s="282"/>
      <c r="T60" s="282"/>
      <c r="U60" s="282"/>
      <c r="V60" s="282"/>
      <c r="W60" s="285"/>
      <c r="X60" s="288"/>
      <c r="Y60" s="186"/>
      <c r="Z60" s="186"/>
      <c r="AA60" s="189"/>
    </row>
    <row r="61" spans="1:27" ht="53.25" customHeight="1" thickBot="1">
      <c r="A61" s="327"/>
      <c r="B61" s="304"/>
      <c r="C61" s="232"/>
      <c r="D61" s="214"/>
      <c r="E61" s="187"/>
      <c r="F61" s="381"/>
      <c r="G61" s="271"/>
      <c r="H61" s="9" t="s">
        <v>46</v>
      </c>
      <c r="I61" s="10">
        <v>2052</v>
      </c>
      <c r="J61" s="333"/>
      <c r="K61" s="324"/>
      <c r="L61" s="342"/>
      <c r="M61" s="321"/>
      <c r="N61" s="292"/>
      <c r="O61" s="336"/>
      <c r="P61" s="339"/>
      <c r="Q61" s="297"/>
      <c r="R61" s="343"/>
      <c r="S61" s="283"/>
      <c r="T61" s="283"/>
      <c r="U61" s="283"/>
      <c r="V61" s="283"/>
      <c r="W61" s="286"/>
      <c r="X61" s="289"/>
      <c r="Y61" s="187"/>
      <c r="Z61" s="187"/>
      <c r="AA61" s="190"/>
    </row>
    <row r="62" spans="1:27" ht="18" customHeight="1" thickTop="1">
      <c r="A62" s="325" t="s">
        <v>192</v>
      </c>
      <c r="B62" s="328" t="s">
        <v>67</v>
      </c>
      <c r="C62" s="344">
        <v>360408.07</v>
      </c>
      <c r="D62" s="347" t="s">
        <v>64</v>
      </c>
      <c r="E62" s="302" t="s">
        <v>119</v>
      </c>
      <c r="F62" s="350" t="s">
        <v>177</v>
      </c>
      <c r="G62" s="358" t="s">
        <v>6</v>
      </c>
      <c r="H62" s="103" t="s">
        <v>20</v>
      </c>
      <c r="I62" s="104">
        <v>4</v>
      </c>
      <c r="J62" s="361" t="s">
        <v>135</v>
      </c>
      <c r="K62" s="370" t="s">
        <v>115</v>
      </c>
      <c r="L62" s="373">
        <f>O62*N62</f>
        <v>58636.501999999993</v>
      </c>
      <c r="M62" s="355">
        <f>L62*$Q$5</f>
        <v>439773.76499999996</v>
      </c>
      <c r="N62" s="314">
        <v>0.85</v>
      </c>
      <c r="O62" s="364">
        <v>68984.12</v>
      </c>
      <c r="P62" s="367">
        <f>O62*$Q$5</f>
        <v>517380.89999999997</v>
      </c>
      <c r="Q62" s="298">
        <f>100%-N62</f>
        <v>0.15000000000000002</v>
      </c>
      <c r="R62" s="376">
        <v>0</v>
      </c>
      <c r="S62" s="311">
        <v>0</v>
      </c>
      <c r="T62" s="311">
        <v>0</v>
      </c>
      <c r="U62" s="311">
        <v>0</v>
      </c>
      <c r="V62" s="311"/>
      <c r="W62" s="293"/>
      <c r="X62" s="308" t="s">
        <v>27</v>
      </c>
      <c r="Y62" s="302" t="s">
        <v>93</v>
      </c>
      <c r="Z62" s="302" t="s">
        <v>89</v>
      </c>
      <c r="AA62" s="305" t="s">
        <v>93</v>
      </c>
    </row>
    <row r="63" spans="1:27" ht="18" customHeight="1">
      <c r="A63" s="326"/>
      <c r="B63" s="303"/>
      <c r="C63" s="345"/>
      <c r="D63" s="348"/>
      <c r="E63" s="303"/>
      <c r="F63" s="351"/>
      <c r="G63" s="359"/>
      <c r="H63" s="105" t="s">
        <v>21</v>
      </c>
      <c r="I63" s="106" t="s">
        <v>19</v>
      </c>
      <c r="J63" s="362"/>
      <c r="K63" s="371"/>
      <c r="L63" s="374"/>
      <c r="M63" s="356"/>
      <c r="N63" s="315"/>
      <c r="O63" s="365"/>
      <c r="P63" s="368"/>
      <c r="Q63" s="299"/>
      <c r="R63" s="377"/>
      <c r="S63" s="312"/>
      <c r="T63" s="312"/>
      <c r="U63" s="312"/>
      <c r="V63" s="312"/>
      <c r="W63" s="294"/>
      <c r="X63" s="309"/>
      <c r="Y63" s="303"/>
      <c r="Z63" s="303"/>
      <c r="AA63" s="306"/>
    </row>
    <row r="64" spans="1:27" ht="18" customHeight="1">
      <c r="A64" s="326"/>
      <c r="B64" s="303"/>
      <c r="C64" s="345"/>
      <c r="D64" s="348"/>
      <c r="E64" s="303"/>
      <c r="F64" s="351"/>
      <c r="G64" s="359"/>
      <c r="H64" s="105" t="s">
        <v>43</v>
      </c>
      <c r="I64" s="106" t="s">
        <v>16</v>
      </c>
      <c r="J64" s="362"/>
      <c r="K64" s="371"/>
      <c r="L64" s="374"/>
      <c r="M64" s="356"/>
      <c r="N64" s="315"/>
      <c r="O64" s="365"/>
      <c r="P64" s="368"/>
      <c r="Q64" s="299"/>
      <c r="R64" s="377"/>
      <c r="S64" s="312"/>
      <c r="T64" s="312"/>
      <c r="U64" s="312"/>
      <c r="V64" s="312"/>
      <c r="W64" s="294"/>
      <c r="X64" s="309"/>
      <c r="Y64" s="303"/>
      <c r="Z64" s="303"/>
      <c r="AA64" s="306"/>
    </row>
    <row r="65" spans="1:27" ht="53.25" customHeight="1" thickBot="1">
      <c r="A65" s="327"/>
      <c r="B65" s="304"/>
      <c r="C65" s="346"/>
      <c r="D65" s="349"/>
      <c r="E65" s="304"/>
      <c r="F65" s="352"/>
      <c r="G65" s="360"/>
      <c r="H65" s="107" t="s">
        <v>46</v>
      </c>
      <c r="I65" s="108">
        <v>2053</v>
      </c>
      <c r="J65" s="363"/>
      <c r="K65" s="372"/>
      <c r="L65" s="375"/>
      <c r="M65" s="357"/>
      <c r="N65" s="316"/>
      <c r="O65" s="366"/>
      <c r="P65" s="369"/>
      <c r="Q65" s="300"/>
      <c r="R65" s="378"/>
      <c r="S65" s="313"/>
      <c r="T65" s="313"/>
      <c r="U65" s="313"/>
      <c r="V65" s="313"/>
      <c r="W65" s="295"/>
      <c r="X65" s="310"/>
      <c r="Y65" s="304"/>
      <c r="Z65" s="304"/>
      <c r="AA65" s="307"/>
    </row>
    <row r="66" spans="1:27" ht="18" customHeight="1" thickTop="1">
      <c r="A66" s="325" t="s">
        <v>193</v>
      </c>
      <c r="B66" s="302" t="s">
        <v>105</v>
      </c>
      <c r="C66" s="230">
        <v>231189.89</v>
      </c>
      <c r="D66" s="212" t="s">
        <v>64</v>
      </c>
      <c r="E66" s="185" t="s">
        <v>121</v>
      </c>
      <c r="F66" s="379" t="s">
        <v>179</v>
      </c>
      <c r="G66" s="269" t="s">
        <v>6</v>
      </c>
      <c r="H66" s="7" t="s">
        <v>20</v>
      </c>
      <c r="I66" s="5">
        <v>5</v>
      </c>
      <c r="J66" s="331" t="s">
        <v>128</v>
      </c>
      <c r="K66" s="322" t="s">
        <v>115</v>
      </c>
      <c r="L66" s="340">
        <f>O66*N66</f>
        <v>34752.844999999994</v>
      </c>
      <c r="M66" s="319">
        <f>L66*$Q$5</f>
        <v>260646.33749999997</v>
      </c>
      <c r="N66" s="290">
        <v>0.85</v>
      </c>
      <c r="O66" s="334">
        <v>40885.699999999997</v>
      </c>
      <c r="P66" s="337">
        <f>O66*$Q$5</f>
        <v>306642.75</v>
      </c>
      <c r="Q66" s="301">
        <f>100%-N66</f>
        <v>0.15000000000000002</v>
      </c>
      <c r="R66" s="317">
        <v>0</v>
      </c>
      <c r="S66" s="281">
        <v>0</v>
      </c>
      <c r="T66" s="281">
        <v>0</v>
      </c>
      <c r="U66" s="281">
        <v>0</v>
      </c>
      <c r="V66" s="281"/>
      <c r="W66" s="284"/>
      <c r="X66" s="287" t="s">
        <v>27</v>
      </c>
      <c r="Y66" s="185" t="s">
        <v>93</v>
      </c>
      <c r="Z66" s="185" t="s">
        <v>89</v>
      </c>
      <c r="AA66" s="188" t="s">
        <v>93</v>
      </c>
    </row>
    <row r="67" spans="1:27" ht="18" customHeight="1">
      <c r="A67" s="326"/>
      <c r="B67" s="303"/>
      <c r="C67" s="231"/>
      <c r="D67" s="213"/>
      <c r="E67" s="186"/>
      <c r="F67" s="380"/>
      <c r="G67" s="270"/>
      <c r="H67" s="8" t="s">
        <v>21</v>
      </c>
      <c r="I67" s="6" t="s">
        <v>139</v>
      </c>
      <c r="J67" s="332"/>
      <c r="K67" s="323"/>
      <c r="L67" s="341"/>
      <c r="M67" s="320"/>
      <c r="N67" s="291"/>
      <c r="O67" s="335"/>
      <c r="P67" s="338"/>
      <c r="Q67" s="296"/>
      <c r="R67" s="318"/>
      <c r="S67" s="282"/>
      <c r="T67" s="282"/>
      <c r="U67" s="282"/>
      <c r="V67" s="282"/>
      <c r="W67" s="285"/>
      <c r="X67" s="288"/>
      <c r="Y67" s="186"/>
      <c r="Z67" s="186"/>
      <c r="AA67" s="189"/>
    </row>
    <row r="68" spans="1:27" ht="18" customHeight="1">
      <c r="A68" s="326"/>
      <c r="B68" s="303"/>
      <c r="C68" s="231"/>
      <c r="D68" s="213"/>
      <c r="E68" s="186"/>
      <c r="F68" s="380"/>
      <c r="G68" s="270"/>
      <c r="H68" s="8" t="s">
        <v>43</v>
      </c>
      <c r="I68" s="6" t="s">
        <v>125</v>
      </c>
      <c r="J68" s="332"/>
      <c r="K68" s="323"/>
      <c r="L68" s="341"/>
      <c r="M68" s="320"/>
      <c r="N68" s="291"/>
      <c r="O68" s="335"/>
      <c r="P68" s="338"/>
      <c r="Q68" s="296"/>
      <c r="R68" s="318"/>
      <c r="S68" s="282"/>
      <c r="T68" s="282"/>
      <c r="U68" s="282"/>
      <c r="V68" s="282"/>
      <c r="W68" s="285"/>
      <c r="X68" s="288"/>
      <c r="Y68" s="186"/>
      <c r="Z68" s="186"/>
      <c r="AA68" s="189"/>
    </row>
    <row r="69" spans="1:27" ht="53.25" customHeight="1" thickBot="1">
      <c r="A69" s="327"/>
      <c r="B69" s="304"/>
      <c r="C69" s="232"/>
      <c r="D69" s="214"/>
      <c r="E69" s="187"/>
      <c r="F69" s="381"/>
      <c r="G69" s="271"/>
      <c r="H69" s="9" t="s">
        <v>46</v>
      </c>
      <c r="I69" s="10">
        <v>2056</v>
      </c>
      <c r="J69" s="333"/>
      <c r="K69" s="324"/>
      <c r="L69" s="342"/>
      <c r="M69" s="321"/>
      <c r="N69" s="292"/>
      <c r="O69" s="336"/>
      <c r="P69" s="339"/>
      <c r="Q69" s="297"/>
      <c r="R69" s="343"/>
      <c r="S69" s="283"/>
      <c r="T69" s="283"/>
      <c r="U69" s="283"/>
      <c r="V69" s="283"/>
      <c r="W69" s="286"/>
      <c r="X69" s="289"/>
      <c r="Y69" s="187"/>
      <c r="Z69" s="187"/>
      <c r="AA69" s="190"/>
    </row>
    <row r="70" spans="1:27" ht="18" customHeight="1" thickTop="1">
      <c r="A70" s="325" t="s">
        <v>194</v>
      </c>
      <c r="B70" s="302" t="s">
        <v>106</v>
      </c>
      <c r="C70" s="344">
        <v>270172.32</v>
      </c>
      <c r="D70" s="347" t="s">
        <v>107</v>
      </c>
      <c r="E70" s="302" t="s">
        <v>6</v>
      </c>
      <c r="F70" s="350" t="s">
        <v>181</v>
      </c>
      <c r="G70" s="358" t="s">
        <v>6</v>
      </c>
      <c r="H70" s="103" t="s">
        <v>20</v>
      </c>
      <c r="I70" s="104">
        <v>6</v>
      </c>
      <c r="J70" s="361" t="s">
        <v>130</v>
      </c>
      <c r="K70" s="370" t="s">
        <v>109</v>
      </c>
      <c r="L70" s="373">
        <f>O70*N70</f>
        <v>54467.421999999999</v>
      </c>
      <c r="M70" s="355">
        <v>0</v>
      </c>
      <c r="N70" s="314">
        <v>0.85</v>
      </c>
      <c r="O70" s="364">
        <v>64079.32</v>
      </c>
      <c r="P70" s="367">
        <v>0</v>
      </c>
      <c r="Q70" s="298">
        <f>100%-N70</f>
        <v>0.15000000000000002</v>
      </c>
      <c r="R70" s="376">
        <v>11884.67</v>
      </c>
      <c r="S70" s="311">
        <v>11884.67</v>
      </c>
      <c r="T70" s="311">
        <v>89337.06</v>
      </c>
      <c r="U70" s="311">
        <v>89337.06</v>
      </c>
      <c r="V70" s="311">
        <f>184480.7+202967.69</f>
        <v>387448.39</v>
      </c>
      <c r="W70" s="293"/>
      <c r="X70" s="308" t="s">
        <v>111</v>
      </c>
      <c r="Y70" s="302" t="s">
        <v>93</v>
      </c>
      <c r="Z70" s="302" t="s">
        <v>94</v>
      </c>
      <c r="AA70" s="305" t="s">
        <v>93</v>
      </c>
    </row>
    <row r="71" spans="1:27" ht="18" customHeight="1">
      <c r="A71" s="326"/>
      <c r="B71" s="303"/>
      <c r="C71" s="345"/>
      <c r="D71" s="348"/>
      <c r="E71" s="303"/>
      <c r="F71" s="351"/>
      <c r="G71" s="359"/>
      <c r="H71" s="105" t="s">
        <v>21</v>
      </c>
      <c r="I71" s="106" t="s">
        <v>147</v>
      </c>
      <c r="J71" s="362"/>
      <c r="K71" s="371"/>
      <c r="L71" s="374"/>
      <c r="M71" s="356"/>
      <c r="N71" s="315"/>
      <c r="O71" s="365"/>
      <c r="P71" s="368"/>
      <c r="Q71" s="299"/>
      <c r="R71" s="377"/>
      <c r="S71" s="312"/>
      <c r="T71" s="312"/>
      <c r="U71" s="312"/>
      <c r="V71" s="312"/>
      <c r="W71" s="294"/>
      <c r="X71" s="309"/>
      <c r="Y71" s="303"/>
      <c r="Z71" s="303"/>
      <c r="AA71" s="306"/>
    </row>
    <row r="72" spans="1:27" ht="18" customHeight="1">
      <c r="A72" s="326"/>
      <c r="B72" s="303"/>
      <c r="C72" s="345"/>
      <c r="D72" s="348"/>
      <c r="E72" s="303"/>
      <c r="F72" s="351"/>
      <c r="G72" s="359"/>
      <c r="H72" s="105" t="s">
        <v>43</v>
      </c>
      <c r="I72" s="106" t="s">
        <v>110</v>
      </c>
      <c r="J72" s="362"/>
      <c r="K72" s="371"/>
      <c r="L72" s="374"/>
      <c r="M72" s="356"/>
      <c r="N72" s="315"/>
      <c r="O72" s="365"/>
      <c r="P72" s="368"/>
      <c r="Q72" s="299"/>
      <c r="R72" s="377"/>
      <c r="S72" s="312"/>
      <c r="T72" s="312"/>
      <c r="U72" s="312"/>
      <c r="V72" s="312"/>
      <c r="W72" s="294"/>
      <c r="X72" s="309"/>
      <c r="Y72" s="303"/>
      <c r="Z72" s="303"/>
      <c r="AA72" s="306"/>
    </row>
    <row r="73" spans="1:27" ht="53.25" customHeight="1" thickBot="1">
      <c r="A73" s="327"/>
      <c r="B73" s="304"/>
      <c r="C73" s="346"/>
      <c r="D73" s="349"/>
      <c r="E73" s="304"/>
      <c r="F73" s="352"/>
      <c r="G73" s="360"/>
      <c r="H73" s="107" t="s">
        <v>46</v>
      </c>
      <c r="I73" s="108">
        <v>1369</v>
      </c>
      <c r="J73" s="363"/>
      <c r="K73" s="372"/>
      <c r="L73" s="375"/>
      <c r="M73" s="357"/>
      <c r="N73" s="316"/>
      <c r="O73" s="366"/>
      <c r="P73" s="369"/>
      <c r="Q73" s="300"/>
      <c r="R73" s="378"/>
      <c r="S73" s="313"/>
      <c r="T73" s="313"/>
      <c r="U73" s="313"/>
      <c r="V73" s="313"/>
      <c r="W73" s="295"/>
      <c r="X73" s="310"/>
      <c r="Y73" s="304"/>
      <c r="Z73" s="304"/>
      <c r="AA73" s="307"/>
    </row>
    <row r="74" spans="1:27" ht="18" customHeight="1" thickTop="1">
      <c r="A74" s="325" t="s">
        <v>195</v>
      </c>
      <c r="B74" s="328" t="s">
        <v>155</v>
      </c>
      <c r="C74" s="230">
        <v>144019.35</v>
      </c>
      <c r="D74" s="212" t="s">
        <v>157</v>
      </c>
      <c r="E74" s="185" t="s">
        <v>158</v>
      </c>
      <c r="F74" s="379" t="s">
        <v>182</v>
      </c>
      <c r="G74" s="215" t="s">
        <v>144</v>
      </c>
      <c r="H74" s="7" t="s">
        <v>20</v>
      </c>
      <c r="I74" s="5">
        <v>6</v>
      </c>
      <c r="J74" s="331" t="s">
        <v>131</v>
      </c>
      <c r="K74" s="322" t="s">
        <v>160</v>
      </c>
      <c r="L74" s="353">
        <f>O74*N74</f>
        <v>13883.14</v>
      </c>
      <c r="M74" s="319">
        <f>L74*$Q$5</f>
        <v>104123.54999999999</v>
      </c>
      <c r="N74" s="290">
        <v>0.74</v>
      </c>
      <c r="O74" s="334">
        <v>18761</v>
      </c>
      <c r="P74" s="337">
        <f>O74*$Q$5</f>
        <v>140707.5</v>
      </c>
      <c r="Q74" s="301">
        <f>100%-N74</f>
        <v>0.26</v>
      </c>
      <c r="R74" s="317">
        <v>13738</v>
      </c>
      <c r="S74" s="281">
        <v>5287.06</v>
      </c>
      <c r="T74" s="281">
        <v>103040</v>
      </c>
      <c r="U74" s="281" t="s">
        <v>161</v>
      </c>
      <c r="V74" s="281">
        <v>140707.5</v>
      </c>
      <c r="W74" s="284">
        <v>0</v>
      </c>
      <c r="X74" s="287" t="s">
        <v>88</v>
      </c>
      <c r="Y74" s="185" t="s">
        <v>93</v>
      </c>
      <c r="Z74" s="185" t="s">
        <v>94</v>
      </c>
      <c r="AA74" s="188" t="s">
        <v>93</v>
      </c>
    </row>
    <row r="75" spans="1:27" ht="18" customHeight="1">
      <c r="A75" s="326"/>
      <c r="B75" s="329" t="s">
        <v>155</v>
      </c>
      <c r="C75" s="231" t="s">
        <v>156</v>
      </c>
      <c r="D75" s="213" t="s">
        <v>157</v>
      </c>
      <c r="E75" s="186" t="s">
        <v>158</v>
      </c>
      <c r="F75" s="380" t="s">
        <v>159</v>
      </c>
      <c r="G75" s="216" t="s">
        <v>144</v>
      </c>
      <c r="H75" s="8" t="s">
        <v>21</v>
      </c>
      <c r="I75" s="6" t="s">
        <v>162</v>
      </c>
      <c r="J75" s="332" t="s">
        <v>131</v>
      </c>
      <c r="K75" s="323" t="s">
        <v>160</v>
      </c>
      <c r="L75" s="354"/>
      <c r="M75" s="320"/>
      <c r="N75" s="291">
        <v>0.74</v>
      </c>
      <c r="O75" s="335">
        <v>18761</v>
      </c>
      <c r="P75" s="338"/>
      <c r="Q75" s="296"/>
      <c r="R75" s="318">
        <v>13738</v>
      </c>
      <c r="S75" s="282">
        <v>5287.06</v>
      </c>
      <c r="T75" s="282">
        <v>103040</v>
      </c>
      <c r="U75" s="282" t="s">
        <v>161</v>
      </c>
      <c r="V75" s="282">
        <v>140707.5</v>
      </c>
      <c r="W75" s="285">
        <v>0</v>
      </c>
      <c r="X75" s="288" t="s">
        <v>88</v>
      </c>
      <c r="Y75" s="186" t="s">
        <v>93</v>
      </c>
      <c r="Z75" s="186" t="s">
        <v>94</v>
      </c>
      <c r="AA75" s="189" t="s">
        <v>93</v>
      </c>
    </row>
    <row r="76" spans="1:27" ht="18" customHeight="1">
      <c r="A76" s="326"/>
      <c r="B76" s="329" t="s">
        <v>155</v>
      </c>
      <c r="C76" s="231" t="s">
        <v>156</v>
      </c>
      <c r="D76" s="213" t="s">
        <v>157</v>
      </c>
      <c r="E76" s="186" t="s">
        <v>158</v>
      </c>
      <c r="F76" s="380" t="s">
        <v>159</v>
      </c>
      <c r="G76" s="216" t="s">
        <v>144</v>
      </c>
      <c r="H76" s="8" t="s">
        <v>43</v>
      </c>
      <c r="I76" s="6" t="s">
        <v>163</v>
      </c>
      <c r="J76" s="332" t="s">
        <v>131</v>
      </c>
      <c r="K76" s="323" t="s">
        <v>160</v>
      </c>
      <c r="L76" s="354"/>
      <c r="M76" s="320"/>
      <c r="N76" s="291">
        <v>0.74</v>
      </c>
      <c r="O76" s="335">
        <v>18761</v>
      </c>
      <c r="P76" s="338"/>
      <c r="Q76" s="296"/>
      <c r="R76" s="318">
        <v>13738</v>
      </c>
      <c r="S76" s="282">
        <v>5287.06</v>
      </c>
      <c r="T76" s="282">
        <v>103040</v>
      </c>
      <c r="U76" s="282" t="s">
        <v>161</v>
      </c>
      <c r="V76" s="282">
        <v>140707.5</v>
      </c>
      <c r="W76" s="285">
        <v>0</v>
      </c>
      <c r="X76" s="288" t="s">
        <v>88</v>
      </c>
      <c r="Y76" s="186" t="s">
        <v>93</v>
      </c>
      <c r="Z76" s="186" t="s">
        <v>94</v>
      </c>
      <c r="AA76" s="189" t="s">
        <v>93</v>
      </c>
    </row>
    <row r="77" spans="1:27" ht="53.25" customHeight="1" thickBot="1">
      <c r="A77" s="327"/>
      <c r="B77" s="330" t="s">
        <v>155</v>
      </c>
      <c r="C77" s="232" t="s">
        <v>156</v>
      </c>
      <c r="D77" s="214" t="s">
        <v>157</v>
      </c>
      <c r="E77" s="187" t="s">
        <v>158</v>
      </c>
      <c r="F77" s="381" t="s">
        <v>159</v>
      </c>
      <c r="G77" s="217" t="s">
        <v>144</v>
      </c>
      <c r="H77" s="9" t="s">
        <v>46</v>
      </c>
      <c r="I77" s="10" t="s">
        <v>164</v>
      </c>
      <c r="J77" s="333" t="s">
        <v>131</v>
      </c>
      <c r="K77" s="324" t="s">
        <v>160</v>
      </c>
      <c r="L77" s="354"/>
      <c r="M77" s="320"/>
      <c r="N77" s="291">
        <v>0.74</v>
      </c>
      <c r="O77" s="335">
        <v>18761</v>
      </c>
      <c r="P77" s="338"/>
      <c r="Q77" s="296"/>
      <c r="R77" s="318">
        <v>13738</v>
      </c>
      <c r="S77" s="282">
        <v>5287.06</v>
      </c>
      <c r="T77" s="282">
        <v>103040</v>
      </c>
      <c r="U77" s="282" t="s">
        <v>161</v>
      </c>
      <c r="V77" s="282">
        <v>140707.5</v>
      </c>
      <c r="W77" s="285">
        <v>0</v>
      </c>
      <c r="X77" s="288" t="s">
        <v>88</v>
      </c>
      <c r="Y77" s="186" t="s">
        <v>93</v>
      </c>
      <c r="Z77" s="186" t="s">
        <v>94</v>
      </c>
      <c r="AA77" s="189" t="s">
        <v>93</v>
      </c>
    </row>
    <row r="78" spans="1:27" s="68" customFormat="1" ht="30.75" customHeight="1" thickTop="1" thickBot="1">
      <c r="A78" s="95"/>
      <c r="B78" s="87" t="s">
        <v>4</v>
      </c>
      <c r="C78" s="88">
        <f>SUM(C10:C77)</f>
        <v>4902604.0599999996</v>
      </c>
      <c r="D78" s="89"/>
      <c r="E78" s="89"/>
      <c r="F78" s="90"/>
      <c r="G78" s="91"/>
      <c r="H78" s="92"/>
      <c r="I78" s="93"/>
      <c r="J78" s="135"/>
      <c r="K78" s="138"/>
      <c r="L78" s="122">
        <f>SUM(L10:L77)</f>
        <v>593198.11370400013</v>
      </c>
      <c r="M78" s="126">
        <f>SUM(M10:M77)</f>
        <v>4092556.82528</v>
      </c>
      <c r="N78" s="124"/>
      <c r="O78" s="123">
        <f>SUM(O10:O77)</f>
        <v>763985.2699999999</v>
      </c>
      <c r="P78" s="125">
        <f>SUM(P10:P77)</f>
        <v>4829089.625</v>
      </c>
      <c r="Q78" s="139"/>
      <c r="R78" s="118">
        <f t="shared" ref="R78:W78" si="0">SUM(R10:R77)</f>
        <v>170263.96999999997</v>
      </c>
      <c r="S78" s="94">
        <f t="shared" si="0"/>
        <v>129734.79999999999</v>
      </c>
      <c r="T78" s="94">
        <f t="shared" si="0"/>
        <v>1278317.18</v>
      </c>
      <c r="U78" s="94">
        <f t="shared" si="0"/>
        <v>639420.74</v>
      </c>
      <c r="V78" s="94">
        <f t="shared" si="0"/>
        <v>2482924.17</v>
      </c>
      <c r="W78" s="119">
        <f t="shared" si="0"/>
        <v>803293.49999999988</v>
      </c>
      <c r="X78" s="120"/>
      <c r="Y78" s="89"/>
      <c r="Z78" s="89"/>
      <c r="AA78" s="121"/>
    </row>
    <row r="79" spans="1:27" ht="13.5" thickTop="1">
      <c r="O79" s="112" t="s">
        <v>197</v>
      </c>
      <c r="P79" s="112"/>
    </row>
    <row r="80" spans="1:27">
      <c r="L80" s="117">
        <f>L18-29500</f>
        <v>-24520</v>
      </c>
      <c r="M80" s="117"/>
      <c r="N80" s="117"/>
      <c r="Q80" s="67"/>
    </row>
    <row r="81" spans="1:18">
      <c r="A81" s="100" t="s">
        <v>77</v>
      </c>
      <c r="L81" s="117">
        <f>L38-26211</f>
        <v>-6683.8050000000003</v>
      </c>
      <c r="M81" s="117"/>
      <c r="N81" s="117"/>
      <c r="Q81" s="67"/>
    </row>
    <row r="82" spans="1:18">
      <c r="A82" s="101">
        <v>4</v>
      </c>
      <c r="B82" s="40" t="s">
        <v>73</v>
      </c>
      <c r="L82" s="117">
        <f>L74-13738</f>
        <v>145.13999999999942</v>
      </c>
      <c r="M82" s="117"/>
      <c r="N82" s="117"/>
      <c r="Q82" s="67"/>
    </row>
    <row r="83" spans="1:18">
      <c r="A83" s="101">
        <v>5</v>
      </c>
      <c r="B83" s="40" t="s">
        <v>74</v>
      </c>
      <c r="L83" s="117">
        <f>SUM(L80:L82)</f>
        <v>-31058.665000000001</v>
      </c>
      <c r="M83" s="117"/>
      <c r="N83" s="117"/>
      <c r="R83" s="111">
        <f>L78-L83</f>
        <v>624256.77870400017</v>
      </c>
    </row>
    <row r="84" spans="1:18">
      <c r="A84" s="101">
        <v>6</v>
      </c>
      <c r="B84" s="40" t="s">
        <v>75</v>
      </c>
    </row>
    <row r="85" spans="1:18">
      <c r="A85" s="101">
        <v>7</v>
      </c>
      <c r="B85" s="40" t="s">
        <v>76</v>
      </c>
    </row>
    <row r="86" spans="1:18">
      <c r="A86" s="101"/>
    </row>
    <row r="87" spans="1:18">
      <c r="A87" s="101"/>
    </row>
    <row r="88" spans="1:18">
      <c r="A88" s="101"/>
    </row>
    <row r="89" spans="1:18">
      <c r="A89" s="101"/>
    </row>
  </sheetData>
  <mergeCells count="449">
    <mergeCell ref="Z6:Z8"/>
    <mergeCell ref="AA6:AA8"/>
    <mergeCell ref="G7:G8"/>
    <mergeCell ref="H7:I8"/>
    <mergeCell ref="J7:J8"/>
    <mergeCell ref="K7:K8"/>
    <mergeCell ref="G6:J6"/>
    <mergeCell ref="R6:U6"/>
    <mergeCell ref="V6:W6"/>
    <mergeCell ref="X6:X8"/>
    <mergeCell ref="R7:S7"/>
    <mergeCell ref="T7:U7"/>
    <mergeCell ref="V7:W7"/>
    <mergeCell ref="Y6:Y8"/>
    <mergeCell ref="O7:Q7"/>
    <mergeCell ref="L7:N7"/>
    <mergeCell ref="K6:Q6"/>
    <mergeCell ref="H9:I9"/>
    <mergeCell ref="A10:A13"/>
    <mergeCell ref="B10:B13"/>
    <mergeCell ref="C10:C13"/>
    <mergeCell ref="D10:D13"/>
    <mergeCell ref="E10:E13"/>
    <mergeCell ref="F10:F13"/>
    <mergeCell ref="G10:G13"/>
    <mergeCell ref="A6:A8"/>
    <mergeCell ref="B6:B8"/>
    <mergeCell ref="C6:C8"/>
    <mergeCell ref="D6:D8"/>
    <mergeCell ref="E6:E8"/>
    <mergeCell ref="F6:F8"/>
    <mergeCell ref="A14:A17"/>
    <mergeCell ref="B14:B17"/>
    <mergeCell ref="C14:C17"/>
    <mergeCell ref="D14:D17"/>
    <mergeCell ref="E14:E17"/>
    <mergeCell ref="F14:F17"/>
    <mergeCell ref="R10:R13"/>
    <mergeCell ref="S10:S13"/>
    <mergeCell ref="T10:T13"/>
    <mergeCell ref="J10:J13"/>
    <mergeCell ref="O10:O13"/>
    <mergeCell ref="P10:P13"/>
    <mergeCell ref="K10:K13"/>
    <mergeCell ref="N10:N13"/>
    <mergeCell ref="L10:L13"/>
    <mergeCell ref="K14:K17"/>
    <mergeCell ref="N14:N17"/>
    <mergeCell ref="M10:M13"/>
    <mergeCell ref="M14:M17"/>
    <mergeCell ref="Y18:Y21"/>
    <mergeCell ref="Z18:Z21"/>
    <mergeCell ref="AA18:AA21"/>
    <mergeCell ref="N18:N21"/>
    <mergeCell ref="X10:X13"/>
    <mergeCell ref="Y10:Y13"/>
    <mergeCell ref="Z10:Z13"/>
    <mergeCell ref="AA10:AA13"/>
    <mergeCell ref="U10:U13"/>
    <mergeCell ref="V10:V13"/>
    <mergeCell ref="W10:W13"/>
    <mergeCell ref="W14:W17"/>
    <mergeCell ref="X14:X17"/>
    <mergeCell ref="V18:V21"/>
    <mergeCell ref="W18:W21"/>
    <mergeCell ref="X18:X21"/>
    <mergeCell ref="A22:A25"/>
    <mergeCell ref="B22:B25"/>
    <mergeCell ref="C22:C25"/>
    <mergeCell ref="D22:D25"/>
    <mergeCell ref="E22:E25"/>
    <mergeCell ref="F22:F25"/>
    <mergeCell ref="Y14:Y17"/>
    <mergeCell ref="Z14:Z17"/>
    <mergeCell ref="AA14:AA17"/>
    <mergeCell ref="A18:A21"/>
    <mergeCell ref="B18:B21"/>
    <mergeCell ref="C18:C21"/>
    <mergeCell ref="D18:D21"/>
    <mergeCell ref="E18:E21"/>
    <mergeCell ref="L14:L17"/>
    <mergeCell ref="R14:R17"/>
    <mergeCell ref="S14:S17"/>
    <mergeCell ref="T14:T17"/>
    <mergeCell ref="U14:U17"/>
    <mergeCell ref="V14:V17"/>
    <mergeCell ref="G14:G17"/>
    <mergeCell ref="J14:J17"/>
    <mergeCell ref="O14:O17"/>
    <mergeCell ref="P14:P17"/>
    <mergeCell ref="F18:F21"/>
    <mergeCell ref="G18:G21"/>
    <mergeCell ref="J18:J21"/>
    <mergeCell ref="K18:K21"/>
    <mergeCell ref="W22:W25"/>
    <mergeCell ref="X22:X25"/>
    <mergeCell ref="M22:M25"/>
    <mergeCell ref="L18:L21"/>
    <mergeCell ref="R18:R21"/>
    <mergeCell ref="S18:S21"/>
    <mergeCell ref="T18:T21"/>
    <mergeCell ref="U18:U21"/>
    <mergeCell ref="O18:O21"/>
    <mergeCell ref="P18:P21"/>
    <mergeCell ref="M18:M21"/>
    <mergeCell ref="Y22:Y25"/>
    <mergeCell ref="Z22:Z25"/>
    <mergeCell ref="AA22:AA25"/>
    <mergeCell ref="A26:A29"/>
    <mergeCell ref="B26:B29"/>
    <mergeCell ref="C26:C29"/>
    <mergeCell ref="D26:D29"/>
    <mergeCell ref="E26:E29"/>
    <mergeCell ref="L22:L25"/>
    <mergeCell ref="R22:R25"/>
    <mergeCell ref="S22:S25"/>
    <mergeCell ref="T22:T25"/>
    <mergeCell ref="U22:U25"/>
    <mergeCell ref="V22:V25"/>
    <mergeCell ref="Q22:Q25"/>
    <mergeCell ref="G22:G25"/>
    <mergeCell ref="J22:J25"/>
    <mergeCell ref="O22:O25"/>
    <mergeCell ref="P22:P25"/>
    <mergeCell ref="K22:K25"/>
    <mergeCell ref="N22:N25"/>
    <mergeCell ref="X26:X29"/>
    <mergeCell ref="Y26:Y29"/>
    <mergeCell ref="Z26:Z29"/>
    <mergeCell ref="AA26:AA29"/>
    <mergeCell ref="N26:N29"/>
    <mergeCell ref="L26:L29"/>
    <mergeCell ref="R26:R29"/>
    <mergeCell ref="S26:S29"/>
    <mergeCell ref="T26:T29"/>
    <mergeCell ref="U26:U29"/>
    <mergeCell ref="Q26:Q29"/>
    <mergeCell ref="O26:O29"/>
    <mergeCell ref="P26:P29"/>
    <mergeCell ref="A30:A33"/>
    <mergeCell ref="B30:B33"/>
    <mergeCell ref="C30:C33"/>
    <mergeCell ref="D30:D33"/>
    <mergeCell ref="E30:E33"/>
    <mergeCell ref="F30:F33"/>
    <mergeCell ref="V26:V29"/>
    <mergeCell ref="W26:W29"/>
    <mergeCell ref="F26:F29"/>
    <mergeCell ref="G26:G29"/>
    <mergeCell ref="J26:J29"/>
    <mergeCell ref="K26:K29"/>
    <mergeCell ref="W30:W33"/>
    <mergeCell ref="M26:M29"/>
    <mergeCell ref="X30:X33"/>
    <mergeCell ref="Y30:Y33"/>
    <mergeCell ref="Z30:Z33"/>
    <mergeCell ref="AA30:AA33"/>
    <mergeCell ref="A34:A37"/>
    <mergeCell ref="B34:B37"/>
    <mergeCell ref="C34:C37"/>
    <mergeCell ref="D34:D37"/>
    <mergeCell ref="E34:E37"/>
    <mergeCell ref="L30:L33"/>
    <mergeCell ref="R30:R33"/>
    <mergeCell ref="S30:S33"/>
    <mergeCell ref="T30:T33"/>
    <mergeCell ref="U30:U33"/>
    <mergeCell ref="V30:V33"/>
    <mergeCell ref="M30:M33"/>
    <mergeCell ref="Q30:Q33"/>
    <mergeCell ref="G30:G33"/>
    <mergeCell ref="J30:J33"/>
    <mergeCell ref="O30:O33"/>
    <mergeCell ref="P30:P33"/>
    <mergeCell ref="K30:K33"/>
    <mergeCell ref="N30:N33"/>
    <mergeCell ref="X34:X37"/>
    <mergeCell ref="Y34:Y37"/>
    <mergeCell ref="Z34:Z37"/>
    <mergeCell ref="AA34:AA37"/>
    <mergeCell ref="N34:N37"/>
    <mergeCell ref="L34:L37"/>
    <mergeCell ref="R34:R37"/>
    <mergeCell ref="S34:S37"/>
    <mergeCell ref="T34:T37"/>
    <mergeCell ref="U34:U37"/>
    <mergeCell ref="M34:M37"/>
    <mergeCell ref="Q34:Q37"/>
    <mergeCell ref="O34:O37"/>
    <mergeCell ref="P34:P37"/>
    <mergeCell ref="A38:A41"/>
    <mergeCell ref="B38:B41"/>
    <mergeCell ref="C38:C41"/>
    <mergeCell ref="D38:D41"/>
    <mergeCell ref="E38:E41"/>
    <mergeCell ref="F38:F41"/>
    <mergeCell ref="V34:V37"/>
    <mergeCell ref="W34:W37"/>
    <mergeCell ref="F34:F37"/>
    <mergeCell ref="G34:G37"/>
    <mergeCell ref="J34:J37"/>
    <mergeCell ref="K34:K37"/>
    <mergeCell ref="W38:W41"/>
    <mergeCell ref="X38:X41"/>
    <mergeCell ref="Y38:Y41"/>
    <mergeCell ref="Z38:Z41"/>
    <mergeCell ref="AA38:AA41"/>
    <mergeCell ref="A42:A45"/>
    <mergeCell ref="B42:B45"/>
    <mergeCell ref="C42:C45"/>
    <mergeCell ref="D42:D45"/>
    <mergeCell ref="E42:E45"/>
    <mergeCell ref="L38:L41"/>
    <mergeCell ref="R38:R41"/>
    <mergeCell ref="S38:S41"/>
    <mergeCell ref="T38:T41"/>
    <mergeCell ref="U38:U41"/>
    <mergeCell ref="V38:V41"/>
    <mergeCell ref="M38:M41"/>
    <mergeCell ref="Q38:Q41"/>
    <mergeCell ref="G38:G41"/>
    <mergeCell ref="J38:J41"/>
    <mergeCell ref="O38:O41"/>
    <mergeCell ref="P38:P41"/>
    <mergeCell ref="K38:K41"/>
    <mergeCell ref="N38:N41"/>
    <mergeCell ref="X42:X45"/>
    <mergeCell ref="Y42:Y45"/>
    <mergeCell ref="Z42:Z45"/>
    <mergeCell ref="AA42:AA45"/>
    <mergeCell ref="N42:N45"/>
    <mergeCell ref="L42:L45"/>
    <mergeCell ref="R42:R45"/>
    <mergeCell ref="S42:S45"/>
    <mergeCell ref="T42:T45"/>
    <mergeCell ref="U42:U45"/>
    <mergeCell ref="M42:M45"/>
    <mergeCell ref="Q42:Q45"/>
    <mergeCell ref="O42:O45"/>
    <mergeCell ref="P42:P45"/>
    <mergeCell ref="A46:A49"/>
    <mergeCell ref="B46:B49"/>
    <mergeCell ref="C46:C49"/>
    <mergeCell ref="D46:D49"/>
    <mergeCell ref="E46:E49"/>
    <mergeCell ref="F46:F49"/>
    <mergeCell ref="V42:V45"/>
    <mergeCell ref="W42:W45"/>
    <mergeCell ref="F42:F45"/>
    <mergeCell ref="G42:G45"/>
    <mergeCell ref="J42:J45"/>
    <mergeCell ref="K42:K45"/>
    <mergeCell ref="W46:W49"/>
    <mergeCell ref="X46:X49"/>
    <mergeCell ref="Y46:Y49"/>
    <mergeCell ref="Z46:Z49"/>
    <mergeCell ref="AA46:AA49"/>
    <mergeCell ref="A50:A53"/>
    <mergeCell ref="B50:B53"/>
    <mergeCell ref="C50:C53"/>
    <mergeCell ref="D50:D53"/>
    <mergeCell ref="E50:E53"/>
    <mergeCell ref="L46:L49"/>
    <mergeCell ref="R46:R49"/>
    <mergeCell ref="S46:S49"/>
    <mergeCell ref="T46:T49"/>
    <mergeCell ref="U46:U49"/>
    <mergeCell ref="V46:V49"/>
    <mergeCell ref="M46:M49"/>
    <mergeCell ref="Q46:Q49"/>
    <mergeCell ref="G46:G49"/>
    <mergeCell ref="J46:J49"/>
    <mergeCell ref="O46:O49"/>
    <mergeCell ref="P46:P49"/>
    <mergeCell ref="K46:K49"/>
    <mergeCell ref="N46:N49"/>
    <mergeCell ref="X50:X53"/>
    <mergeCell ref="Z50:Z53"/>
    <mergeCell ref="AA50:AA53"/>
    <mergeCell ref="N50:N53"/>
    <mergeCell ref="L50:L53"/>
    <mergeCell ref="R50:R53"/>
    <mergeCell ref="S50:S53"/>
    <mergeCell ref="T50:T53"/>
    <mergeCell ref="U50:U53"/>
    <mergeCell ref="M50:M53"/>
    <mergeCell ref="Q50:Q53"/>
    <mergeCell ref="O50:O53"/>
    <mergeCell ref="P50:P53"/>
    <mergeCell ref="V50:V53"/>
    <mergeCell ref="W50:W53"/>
    <mergeCell ref="F50:F53"/>
    <mergeCell ref="G50:G53"/>
    <mergeCell ref="J50:J53"/>
    <mergeCell ref="K50:K53"/>
    <mergeCell ref="W54:W57"/>
    <mergeCell ref="Y50:Y53"/>
    <mergeCell ref="U54:U57"/>
    <mergeCell ref="V54:V57"/>
    <mergeCell ref="M54:M57"/>
    <mergeCell ref="Q54:Q57"/>
    <mergeCell ref="G54:G57"/>
    <mergeCell ref="J54:J57"/>
    <mergeCell ref="O54:O57"/>
    <mergeCell ref="P54:P57"/>
    <mergeCell ref="K54:K57"/>
    <mergeCell ref="L54:L57"/>
    <mergeCell ref="R54:R57"/>
    <mergeCell ref="S54:S57"/>
    <mergeCell ref="Y58:Y61"/>
    <mergeCell ref="A54:A57"/>
    <mergeCell ref="B54:B57"/>
    <mergeCell ref="C54:C57"/>
    <mergeCell ref="D54:D57"/>
    <mergeCell ref="E54:E57"/>
    <mergeCell ref="F54:F57"/>
    <mergeCell ref="A62:A65"/>
    <mergeCell ref="B62:B65"/>
    <mergeCell ref="C62:C65"/>
    <mergeCell ref="D62:D65"/>
    <mergeCell ref="E62:E65"/>
    <mergeCell ref="F62:F65"/>
    <mergeCell ref="V58:V61"/>
    <mergeCell ref="W58:W61"/>
    <mergeCell ref="G62:G65"/>
    <mergeCell ref="J62:J65"/>
    <mergeCell ref="O62:O65"/>
    <mergeCell ref="P62:P65"/>
    <mergeCell ref="K62:K65"/>
    <mergeCell ref="N62:N65"/>
    <mergeCell ref="A58:A61"/>
    <mergeCell ref="B58:B61"/>
    <mergeCell ref="C58:C61"/>
    <mergeCell ref="D58:D61"/>
    <mergeCell ref="E58:E61"/>
    <mergeCell ref="F58:F61"/>
    <mergeCell ref="G58:G61"/>
    <mergeCell ref="J58:J61"/>
    <mergeCell ref="K58:K61"/>
    <mergeCell ref="X62:X65"/>
    <mergeCell ref="N58:N61"/>
    <mergeCell ref="L58:L61"/>
    <mergeCell ref="R58:R61"/>
    <mergeCell ref="S58:S61"/>
    <mergeCell ref="T58:T61"/>
    <mergeCell ref="U58:U61"/>
    <mergeCell ref="M58:M61"/>
    <mergeCell ref="Q58:Q61"/>
    <mergeCell ref="O58:O61"/>
    <mergeCell ref="P58:P61"/>
    <mergeCell ref="L62:L65"/>
    <mergeCell ref="R62:R65"/>
    <mergeCell ref="S62:S65"/>
    <mergeCell ref="T62:T65"/>
    <mergeCell ref="U62:U65"/>
    <mergeCell ref="V62:V65"/>
    <mergeCell ref="M62:M65"/>
    <mergeCell ref="A66:A69"/>
    <mergeCell ref="B66:B69"/>
    <mergeCell ref="C66:C69"/>
    <mergeCell ref="D66:D69"/>
    <mergeCell ref="E66:E69"/>
    <mergeCell ref="L70:L73"/>
    <mergeCell ref="R70:R73"/>
    <mergeCell ref="S70:S73"/>
    <mergeCell ref="M74:M77"/>
    <mergeCell ref="Q74:Q77"/>
    <mergeCell ref="F74:F77"/>
    <mergeCell ref="G74:G77"/>
    <mergeCell ref="J74:J77"/>
    <mergeCell ref="O74:O77"/>
    <mergeCell ref="P74:P77"/>
    <mergeCell ref="F66:F69"/>
    <mergeCell ref="Q62:Q65"/>
    <mergeCell ref="M70:M73"/>
    <mergeCell ref="Q70:Q73"/>
    <mergeCell ref="G70:G73"/>
    <mergeCell ref="J70:J73"/>
    <mergeCell ref="O70:O73"/>
    <mergeCell ref="P70:P73"/>
    <mergeCell ref="K70:K73"/>
    <mergeCell ref="N70:N73"/>
    <mergeCell ref="T66:T69"/>
    <mergeCell ref="M66:M69"/>
    <mergeCell ref="Q66:Q69"/>
    <mergeCell ref="K74:K77"/>
    <mergeCell ref="A74:A77"/>
    <mergeCell ref="B74:B77"/>
    <mergeCell ref="C74:C77"/>
    <mergeCell ref="D74:D77"/>
    <mergeCell ref="E74:E77"/>
    <mergeCell ref="G66:G69"/>
    <mergeCell ref="J66:J69"/>
    <mergeCell ref="O66:O69"/>
    <mergeCell ref="P66:P69"/>
    <mergeCell ref="K66:K69"/>
    <mergeCell ref="L66:L69"/>
    <mergeCell ref="R66:R69"/>
    <mergeCell ref="A70:A73"/>
    <mergeCell ref="B70:B73"/>
    <mergeCell ref="C70:C73"/>
    <mergeCell ref="D70:D73"/>
    <mergeCell ref="E70:E73"/>
    <mergeCell ref="F70:F73"/>
    <mergeCell ref="L74:L77"/>
    <mergeCell ref="S66:S69"/>
    <mergeCell ref="V74:V77"/>
    <mergeCell ref="W74:W77"/>
    <mergeCell ref="X74:X77"/>
    <mergeCell ref="Y74:Y77"/>
    <mergeCell ref="Z74:Z77"/>
    <mergeCell ref="AA74:AA77"/>
    <mergeCell ref="N74:N77"/>
    <mergeCell ref="W70:W73"/>
    <mergeCell ref="X70:X73"/>
    <mergeCell ref="Y70:Y73"/>
    <mergeCell ref="Z70:Z73"/>
    <mergeCell ref="AA70:AA73"/>
    <mergeCell ref="U70:U73"/>
    <mergeCell ref="V70:V73"/>
    <mergeCell ref="R74:R77"/>
    <mergeCell ref="S74:S77"/>
    <mergeCell ref="T74:T77"/>
    <mergeCell ref="U74:U77"/>
    <mergeCell ref="T70:T73"/>
    <mergeCell ref="V66:V69"/>
    <mergeCell ref="W66:W69"/>
    <mergeCell ref="X66:X69"/>
    <mergeCell ref="Y66:Y69"/>
    <mergeCell ref="Z66:Z69"/>
    <mergeCell ref="AA66:AA69"/>
    <mergeCell ref="N66:N69"/>
    <mergeCell ref="W62:W65"/>
    <mergeCell ref="Q10:Q13"/>
    <mergeCell ref="Q14:Q17"/>
    <mergeCell ref="Q18:Q21"/>
    <mergeCell ref="U66:U69"/>
    <mergeCell ref="Y62:Y65"/>
    <mergeCell ref="Z62:Z65"/>
    <mergeCell ref="AA62:AA65"/>
    <mergeCell ref="Z58:Z61"/>
    <mergeCell ref="AA58:AA61"/>
    <mergeCell ref="X54:X57"/>
    <mergeCell ref="Y54:Y57"/>
    <mergeCell ref="Z54:Z57"/>
    <mergeCell ref="AA54:AA57"/>
    <mergeCell ref="X58:X61"/>
    <mergeCell ref="T54:T57"/>
    <mergeCell ref="N54:N57"/>
  </mergeCells>
  <pageMargins left="0.59055118110236227" right="0.39370078740157483" top="0.23622047244094491" bottom="0.19685039370078741" header="0.19685039370078741" footer="0.19685039370078741"/>
  <pageSetup paperSize="8" scale="46" orientation="landscape" r:id="rId1"/>
  <rowBreaks count="1" manualBreakCount="1">
    <brk id="65" max="24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"/>
  <sheetViews>
    <sheetView workbookViewId="0">
      <selection activeCell="T14" sqref="T14:T17"/>
    </sheetView>
  </sheetViews>
  <sheetFormatPr defaultColWidth="9" defaultRowHeight="12.75"/>
  <cols>
    <col min="1" max="1" width="3.28515625" style="3" customWidth="1"/>
    <col min="2" max="16384" width="9" style="3"/>
  </cols>
  <sheetData>
    <row r="1" spans="1:2" s="4" customFormat="1">
      <c r="A1" s="4" t="s">
        <v>36</v>
      </c>
    </row>
    <row r="2" spans="1:2">
      <c r="A2" s="3" t="s">
        <v>28</v>
      </c>
      <c r="B2" s="3" t="s">
        <v>6</v>
      </c>
    </row>
    <row r="3" spans="1:2">
      <c r="A3" s="3" t="s">
        <v>29</v>
      </c>
      <c r="B3" s="3" t="s">
        <v>37</v>
      </c>
    </row>
  </sheetData>
  <phoneticPr fontId="5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activeCell="T14" sqref="T14:T17"/>
    </sheetView>
  </sheetViews>
  <sheetFormatPr defaultColWidth="9" defaultRowHeight="12.75"/>
  <cols>
    <col min="1" max="1" width="2.42578125" style="3" customWidth="1"/>
    <col min="2" max="2" width="11.5703125" style="3" bestFit="1" customWidth="1"/>
    <col min="3" max="16384" width="9" style="3"/>
  </cols>
  <sheetData>
    <row r="1" spans="1:2" s="4" customFormat="1">
      <c r="A1" s="4" t="s">
        <v>25</v>
      </c>
    </row>
    <row r="2" spans="1:2">
      <c r="A2" s="3" t="s">
        <v>28</v>
      </c>
      <c r="B2" s="3" t="s">
        <v>26</v>
      </c>
    </row>
    <row r="3" spans="1:2">
      <c r="A3" s="3" t="s">
        <v>29</v>
      </c>
      <c r="B3" s="3" t="s">
        <v>27</v>
      </c>
    </row>
    <row r="4" spans="1:2">
      <c r="A4" s="3" t="s">
        <v>30</v>
      </c>
      <c r="B4" s="3" t="s">
        <v>32</v>
      </c>
    </row>
    <row r="5" spans="1:2">
      <c r="A5" s="3" t="s">
        <v>31</v>
      </c>
      <c r="B5" s="3" t="s">
        <v>33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activeCell="T14" sqref="T14:T17"/>
    </sheetView>
  </sheetViews>
  <sheetFormatPr defaultColWidth="9" defaultRowHeight="12.75"/>
  <cols>
    <col min="1" max="1" width="2.42578125" style="3" bestFit="1" customWidth="1"/>
    <col min="2" max="16384" width="9" style="3"/>
  </cols>
  <sheetData>
    <row r="1" spans="1:2" s="4" customFormat="1">
      <c r="A1" s="4" t="s">
        <v>40</v>
      </c>
    </row>
    <row r="2" spans="1:2">
      <c r="A2" s="3" t="s">
        <v>28</v>
      </c>
      <c r="B2" s="3" t="s">
        <v>7</v>
      </c>
    </row>
    <row r="3" spans="1:2">
      <c r="A3" s="3" t="s">
        <v>29</v>
      </c>
      <c r="B3" s="3" t="s">
        <v>8</v>
      </c>
    </row>
    <row r="4" spans="1:2">
      <c r="A4" s="3" t="s">
        <v>30</v>
      </c>
      <c r="B4" s="3" t="s">
        <v>38</v>
      </c>
    </row>
    <row r="5" spans="1:2">
      <c r="A5" s="3" t="s">
        <v>31</v>
      </c>
      <c r="B5" s="3" t="s">
        <v>39</v>
      </c>
    </row>
  </sheetData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E20" sqref="E20"/>
    </sheetView>
  </sheetViews>
  <sheetFormatPr defaultRowHeight="15"/>
  <cols>
    <col min="1" max="1" width="19.5703125" bestFit="1" customWidth="1"/>
    <col min="3" max="3" width="15.7109375" bestFit="1" customWidth="1"/>
    <col min="4" max="4" width="15.85546875" bestFit="1" customWidth="1"/>
    <col min="5" max="5" width="13.42578125" bestFit="1" customWidth="1"/>
  </cols>
  <sheetData>
    <row r="1" spans="1:5">
      <c r="A1" t="s">
        <v>205</v>
      </c>
    </row>
    <row r="2" spans="1:5">
      <c r="A2" t="s">
        <v>209</v>
      </c>
      <c r="B2" t="s">
        <v>9</v>
      </c>
      <c r="C2" t="s">
        <v>206</v>
      </c>
      <c r="D2" t="s">
        <v>207</v>
      </c>
      <c r="E2" t="s">
        <v>208</v>
      </c>
    </row>
    <row r="3" spans="1:5">
      <c r="A3" t="s">
        <v>28</v>
      </c>
      <c r="B3" s="144">
        <v>7.38551</v>
      </c>
      <c r="C3" s="155">
        <v>1690.12</v>
      </c>
      <c r="D3" s="149">
        <f>C3*B3</f>
        <v>12482.398161199999</v>
      </c>
      <c r="E3" s="148">
        <f>C3*0.85</f>
        <v>1436.6019999999999</v>
      </c>
    </row>
    <row r="4" spans="1:5">
      <c r="A4" t="s">
        <v>29</v>
      </c>
      <c r="B4" s="144">
        <v>7.3833200000000003</v>
      </c>
      <c r="C4" s="155">
        <v>1842.33</v>
      </c>
      <c r="D4" s="149">
        <f>C4*B4</f>
        <v>13602.5119356</v>
      </c>
      <c r="E4" s="148">
        <f>C4*0.85</f>
        <v>1565.9804999999999</v>
      </c>
    </row>
    <row r="5" spans="1:5">
      <c r="A5" t="s">
        <v>30</v>
      </c>
      <c r="B5" s="144">
        <v>7.5374540000000003</v>
      </c>
      <c r="C5" s="155">
        <v>3936.31</v>
      </c>
      <c r="D5" s="149">
        <f>C5*B5</f>
        <v>29669.755554740001</v>
      </c>
      <c r="E5" s="148">
        <f>C5*0.85</f>
        <v>3345.8634999999999</v>
      </c>
    </row>
    <row r="6" spans="1:5">
      <c r="A6" t="s">
        <v>31</v>
      </c>
      <c r="B6" s="144">
        <v>7.5710680000000004</v>
      </c>
      <c r="C6" s="155">
        <v>938.97</v>
      </c>
      <c r="D6" s="149">
        <f>C6*B6</f>
        <v>7109.0057199600005</v>
      </c>
      <c r="E6" s="148">
        <f>C6*0.85</f>
        <v>798.12450000000001</v>
      </c>
    </row>
    <row r="7" spans="1:5">
      <c r="A7" s="153" t="s">
        <v>183</v>
      </c>
      <c r="B7" s="150">
        <v>7.5555019999999997</v>
      </c>
      <c r="C7" s="156">
        <v>49708.88</v>
      </c>
      <c r="D7" s="151">
        <f>C7*B7</f>
        <v>375575.54225775995</v>
      </c>
      <c r="E7" s="152">
        <f>C7*0.85</f>
        <v>42252.547999999995</v>
      </c>
    </row>
    <row r="8" spans="1:5">
      <c r="A8" s="154" t="s">
        <v>210</v>
      </c>
      <c r="C8" s="157">
        <f>SUM(C3:C7)</f>
        <v>58116.61</v>
      </c>
      <c r="D8" s="157">
        <f t="shared" ref="D8:E8" si="0">SUM(D3:D7)</f>
        <v>438439.21362925996</v>
      </c>
      <c r="E8" s="157">
        <f t="shared" si="0"/>
        <v>49399.118499999997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D10" sqref="D10"/>
    </sheetView>
  </sheetViews>
  <sheetFormatPr defaultRowHeight="15"/>
  <cols>
    <col min="1" max="1" width="6.42578125" style="159" customWidth="1"/>
    <col min="2" max="2" width="29.7109375" style="159" customWidth="1"/>
    <col min="3" max="3" width="19.42578125" style="159" customWidth="1"/>
    <col min="4" max="4" width="16.28515625" style="159" customWidth="1"/>
    <col min="5" max="5" width="23.140625" style="159" customWidth="1"/>
    <col min="6" max="6" width="51.5703125" customWidth="1"/>
    <col min="7" max="7" width="24.85546875" style="159" customWidth="1"/>
  </cols>
  <sheetData>
    <row r="2" spans="1:10" ht="15.75" customHeight="1">
      <c r="B2" s="450" t="s">
        <v>240</v>
      </c>
      <c r="C2" s="450"/>
      <c r="D2" s="450"/>
      <c r="E2" s="450"/>
      <c r="F2" s="173"/>
      <c r="G2" s="174"/>
    </row>
    <row r="3" spans="1:10">
      <c r="F3" s="173"/>
      <c r="G3" s="174"/>
    </row>
    <row r="5" spans="1:10" ht="45">
      <c r="A5" s="451" t="s">
        <v>216</v>
      </c>
      <c r="B5" s="451" t="s">
        <v>217</v>
      </c>
      <c r="C5" s="451" t="s">
        <v>218</v>
      </c>
      <c r="D5" s="451" t="s">
        <v>219</v>
      </c>
      <c r="E5" s="451" t="s">
        <v>237</v>
      </c>
      <c r="F5" s="451" t="s">
        <v>220</v>
      </c>
      <c r="G5" s="451" t="s">
        <v>22</v>
      </c>
    </row>
    <row r="6" spans="1:10" ht="9.75" customHeight="1">
      <c r="A6" s="452"/>
      <c r="B6" s="452"/>
      <c r="C6" s="452"/>
      <c r="D6" s="452"/>
      <c r="E6" s="452"/>
      <c r="F6" s="453"/>
      <c r="G6" s="452"/>
    </row>
    <row r="7" spans="1:10" ht="60.75" customHeight="1">
      <c r="A7" s="454">
        <v>1</v>
      </c>
      <c r="B7" s="181" t="s">
        <v>221</v>
      </c>
      <c r="C7" s="163">
        <v>1799066.89</v>
      </c>
      <c r="D7" s="160" t="s">
        <v>204</v>
      </c>
      <c r="E7" s="160" t="s">
        <v>144</v>
      </c>
      <c r="F7" s="455" t="s">
        <v>222</v>
      </c>
      <c r="G7" s="160" t="s">
        <v>223</v>
      </c>
      <c r="I7" s="162"/>
    </row>
    <row r="8" spans="1:10" ht="51">
      <c r="A8" s="454">
        <v>2</v>
      </c>
      <c r="B8" s="164" t="s">
        <v>224</v>
      </c>
      <c r="C8" s="163">
        <v>31883</v>
      </c>
      <c r="D8" s="160" t="s">
        <v>225</v>
      </c>
      <c r="E8" s="160" t="s">
        <v>144</v>
      </c>
      <c r="F8" s="161" t="s">
        <v>226</v>
      </c>
      <c r="G8" s="160" t="s">
        <v>82</v>
      </c>
    </row>
    <row r="9" spans="1:10" ht="30.75" customHeight="1">
      <c r="A9" s="454">
        <v>3</v>
      </c>
      <c r="B9" s="164" t="s">
        <v>227</v>
      </c>
      <c r="C9" s="163">
        <v>35179.46</v>
      </c>
      <c r="D9" s="160" t="s">
        <v>59</v>
      </c>
      <c r="E9" s="160" t="s">
        <v>144</v>
      </c>
      <c r="F9" s="161" t="s">
        <v>228</v>
      </c>
      <c r="G9" s="456" t="s">
        <v>150</v>
      </c>
    </row>
    <row r="10" spans="1:10" ht="76.5">
      <c r="A10" s="454">
        <v>4</v>
      </c>
      <c r="B10" s="164" t="s">
        <v>229</v>
      </c>
      <c r="C10" s="169">
        <v>59079.6</v>
      </c>
      <c r="D10" s="167" t="s">
        <v>62</v>
      </c>
      <c r="E10" s="167" t="s">
        <v>145</v>
      </c>
      <c r="F10" s="168" t="s">
        <v>230</v>
      </c>
      <c r="G10" s="167" t="s">
        <v>201</v>
      </c>
    </row>
    <row r="11" spans="1:10" ht="75.75" customHeight="1">
      <c r="A11" s="454">
        <v>5</v>
      </c>
      <c r="B11" s="165" t="s">
        <v>231</v>
      </c>
      <c r="C11" s="169">
        <v>124574</v>
      </c>
      <c r="D11" s="167" t="s">
        <v>232</v>
      </c>
      <c r="E11" s="167" t="s">
        <v>202</v>
      </c>
      <c r="F11" s="170" t="s">
        <v>233</v>
      </c>
      <c r="G11" s="167" t="s">
        <v>203</v>
      </c>
      <c r="J11" s="162"/>
    </row>
    <row r="12" spans="1:10" ht="48">
      <c r="A12" s="454">
        <v>6</v>
      </c>
      <c r="B12" s="165" t="s">
        <v>234</v>
      </c>
      <c r="C12" s="169">
        <v>244491</v>
      </c>
      <c r="D12" s="167" t="s">
        <v>214</v>
      </c>
      <c r="E12" s="166" t="s">
        <v>213</v>
      </c>
      <c r="F12" s="171" t="s">
        <v>241</v>
      </c>
      <c r="G12" s="166" t="s">
        <v>235</v>
      </c>
    </row>
    <row r="13" spans="1:10" ht="48">
      <c r="A13" s="454">
        <v>7</v>
      </c>
      <c r="B13" s="179" t="s">
        <v>211</v>
      </c>
      <c r="C13" s="169">
        <v>679677.97</v>
      </c>
      <c r="D13" s="166" t="s">
        <v>236</v>
      </c>
      <c r="E13" s="166" t="s">
        <v>144</v>
      </c>
      <c r="F13" s="172" t="s">
        <v>212</v>
      </c>
      <c r="G13" s="167" t="s">
        <v>215</v>
      </c>
    </row>
    <row r="14" spans="1:10" ht="76.5">
      <c r="A14" s="454">
        <v>8</v>
      </c>
      <c r="B14" s="179" t="s">
        <v>242</v>
      </c>
      <c r="C14" s="169">
        <v>930662.78</v>
      </c>
      <c r="D14" s="167" t="s">
        <v>243</v>
      </c>
      <c r="E14" s="166" t="s">
        <v>244</v>
      </c>
      <c r="F14" s="172" t="s">
        <v>245</v>
      </c>
      <c r="G14" s="167" t="s">
        <v>246</v>
      </c>
    </row>
    <row r="15" spans="1:10" ht="48.75" customHeight="1">
      <c r="A15" s="454">
        <v>9</v>
      </c>
      <c r="B15" s="179" t="s">
        <v>247</v>
      </c>
      <c r="C15" s="169">
        <v>285216.37</v>
      </c>
      <c r="D15" s="166" t="s">
        <v>248</v>
      </c>
      <c r="E15" s="166" t="s">
        <v>249</v>
      </c>
      <c r="F15" s="172" t="s">
        <v>250</v>
      </c>
      <c r="G15" s="167" t="s">
        <v>251</v>
      </c>
    </row>
    <row r="16" spans="1:10" ht="30">
      <c r="A16" s="454">
        <v>10</v>
      </c>
      <c r="B16" s="164" t="s">
        <v>252</v>
      </c>
      <c r="C16" s="163">
        <v>144022.35</v>
      </c>
      <c r="D16" s="160" t="s">
        <v>253</v>
      </c>
      <c r="E16" s="160" t="s">
        <v>158</v>
      </c>
      <c r="F16" s="180" t="s">
        <v>159</v>
      </c>
      <c r="G16" s="160" t="s">
        <v>160</v>
      </c>
    </row>
    <row r="17" spans="1:7" ht="51">
      <c r="A17" s="454">
        <v>11</v>
      </c>
      <c r="B17" s="181" t="s">
        <v>254</v>
      </c>
      <c r="C17" s="163">
        <v>35503</v>
      </c>
      <c r="D17" s="160" t="s">
        <v>255</v>
      </c>
      <c r="E17" s="160" t="s">
        <v>142</v>
      </c>
      <c r="F17" s="180" t="s">
        <v>256</v>
      </c>
      <c r="G17" s="160" t="s">
        <v>148</v>
      </c>
    </row>
    <row r="18" spans="1:7" ht="36">
      <c r="A18" s="454">
        <v>12</v>
      </c>
      <c r="B18" s="179" t="s">
        <v>257</v>
      </c>
      <c r="C18" s="169">
        <v>24050</v>
      </c>
      <c r="D18" s="167" t="s">
        <v>258</v>
      </c>
      <c r="E18" s="166" t="s">
        <v>259</v>
      </c>
      <c r="F18" s="172" t="s">
        <v>260</v>
      </c>
      <c r="G18" s="167"/>
    </row>
    <row r="19" spans="1:7" ht="27" customHeight="1">
      <c r="A19" s="454">
        <v>13</v>
      </c>
      <c r="B19" s="179" t="s">
        <v>261</v>
      </c>
      <c r="C19" s="169">
        <v>419602</v>
      </c>
      <c r="D19" s="167" t="s">
        <v>262</v>
      </c>
      <c r="E19" s="166" t="s">
        <v>263</v>
      </c>
      <c r="F19" s="172" t="s">
        <v>264</v>
      </c>
      <c r="G19" s="167" t="s">
        <v>265</v>
      </c>
    </row>
    <row r="20" spans="1:7">
      <c r="B20" s="178" t="s">
        <v>238</v>
      </c>
      <c r="C20" s="175">
        <f>SUM(C7:C19)</f>
        <v>4813008.42</v>
      </c>
      <c r="F20" s="158"/>
    </row>
    <row r="21" spans="1:7">
      <c r="B21" s="176" t="s">
        <v>239</v>
      </c>
      <c r="C21" s="159">
        <v>7.6</v>
      </c>
    </row>
    <row r="22" spans="1:7">
      <c r="C22" s="177">
        <f>C20*C21</f>
        <v>36578863.991999999</v>
      </c>
    </row>
  </sheetData>
  <mergeCells count="1">
    <mergeCell ref="B2:E2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A485D2B4723294AB853AB1902B064F8" ma:contentTypeVersion="0" ma:contentTypeDescription="Stvaranje novog dokumenta." ma:contentTypeScope="" ma:versionID="6db9a67960e3041156abb3d328469f5e">
  <xsd:schema xmlns:xsd="http://www.w3.org/2001/XMLSchema" xmlns:xs="http://www.w3.org/2001/XMLSchema" xmlns:p="http://schemas.microsoft.com/office/2006/metadata/properties" xmlns:ns2="fbbd51ae-8486-44d7-935d-beab07caee96" targetNamespace="http://schemas.microsoft.com/office/2006/metadata/properties" ma:root="true" ma:fieldsID="b46ebb4034739172765842984ed5b1cf" ns2:_="">
    <xsd:import namespace="fbbd51ae-8486-44d7-935d-beab07caee9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d51ae-8486-44d7-935d-beab07caee9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rijednost ID-a dokumenta" ma:description="Vrijednost ID-a dokumenta dodijeljenog ovoj stavci." ma:internalName="_dlc_DocId" ma:readOnly="true">
      <xsd:simpleType>
        <xsd:restriction base="dms:Text"/>
      </xsd:simpleType>
    </xsd:element>
    <xsd:element name="_dlc_DocIdUrl" ma:index="9" nillable="true" ma:displayName="ID dokumenta" ma:description="Trajna veza do ovog dokumenta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bbd51ae-8486-44d7-935d-beab07caee96">F2K7TC3DTF3F-575-23</_dlc_DocId>
    <_dlc_DocIdUrl xmlns="fbbd51ae-8486-44d7-935d-beab07caee96">
      <Url>http://portal/zupanija/projekti/_layouts/DocIdRedir.aspx?ID=F2K7TC3DTF3F-575-23</Url>
      <Description>F2K7TC3DTF3F-575-23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29C28E-6FC2-4FC7-9F82-6C0A6F304B3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E399631-4701-4F25-BD5E-D742B186C1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bd51ae-8486-44d7-935d-beab07caee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E31BA1-40A6-46CF-A49A-B7A7CD352C12}">
  <ds:schemaRefs>
    <ds:schemaRef ds:uri="fbbd51ae-8486-44d7-935d-beab07caee96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760D1853-F9DE-4001-8E40-8C8D1E3953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2</vt:i4>
      </vt:variant>
    </vt:vector>
  </HeadingPairs>
  <TitlesOfParts>
    <vt:vector size="9" baseType="lpstr">
      <vt:lpstr>2013</vt:lpstr>
      <vt:lpstr>staro</vt:lpstr>
      <vt:lpstr>Nosioc za VŽŽ</vt:lpstr>
      <vt:lpstr>Status projekta</vt:lpstr>
      <vt:lpstr>Ciljevi projekta ostvareni</vt:lpstr>
      <vt:lpstr>MDB-izvještajna razdoblja</vt:lpstr>
      <vt:lpstr>List1</vt:lpstr>
      <vt:lpstr>'2013'!Podrucje_ispisa</vt:lpstr>
      <vt:lpstr>staro!Podrucje_ispisa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Prašnički</dc:creator>
  <cp:lastModifiedBy>Darko Majhen</cp:lastModifiedBy>
  <cp:lastPrinted>2016-04-08T13:02:33Z</cp:lastPrinted>
  <dcterms:created xsi:type="dcterms:W3CDTF">2014-02-17T11:47:01Z</dcterms:created>
  <dcterms:modified xsi:type="dcterms:W3CDTF">2016-05-13T13:07:26Z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0x010100BA485D2B4723294AB853AB1902B064F8</vt:lpwstr>
  </property>
  <property fmtid="{D5CDD505-2E9C-101B-9397-08002B2CF9AE}" pid="3" name="_dlc_DocIdItemGuid">
    <vt:lpwstr>7765794e-002a-432e-9dc9-b317d88a5731</vt:lpwstr>
  </property>
</Properties>
</file>